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olya/Desktop/all files/env &amp; sec/soviet west/dniester/DnestroGES/"/>
    </mc:Choice>
  </mc:AlternateContent>
  <xr:revisionPtr revIDLastSave="0" documentId="13_ncr:1_{4F07D330-B890-A94D-93E4-741400E0EE20}" xr6:coauthVersionLast="45" xr6:coauthVersionMax="45" xr10:uidLastSave="{00000000-0000-0000-0000-000000000000}"/>
  <bookViews>
    <workbookView xWindow="-1860" yWindow="-24520" windowWidth="28800" windowHeight="16560" xr2:uid="{21B6C46D-6F17-BC46-9965-4F37469BD6DB}"/>
  </bookViews>
  <sheets>
    <sheet name="Справочная информация" sheetId="3" r:id="rId1"/>
    <sheet name="Расчет попуска" sheetId="1" r:id="rId2"/>
    <sheet name="Вспомогательные данные" sheetId="2" r:id="rId3"/>
  </sheets>
  <calcPr calcId="191029"/>
  <webPublishing allowPng="1" targetScreenSize="1024x768" codePage="1000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1" l="1"/>
  <c r="E56" i="2" l="1"/>
  <c r="D56" i="2"/>
  <c r="C56" i="2"/>
  <c r="B56" i="2"/>
  <c r="E55" i="2"/>
  <c r="D55" i="2"/>
  <c r="C55" i="2"/>
  <c r="B55" i="2"/>
  <c r="E54" i="2"/>
  <c r="D54" i="2"/>
  <c r="C54" i="2"/>
  <c r="B54" i="2"/>
  <c r="E53" i="2"/>
  <c r="D53" i="2"/>
  <c r="C53" i="2"/>
  <c r="B53" i="2"/>
  <c r="E52" i="2"/>
  <c r="D52" i="2"/>
  <c r="C52" i="2"/>
  <c r="E51" i="2"/>
  <c r="D51" i="2"/>
  <c r="C51" i="2"/>
  <c r="E50" i="2"/>
  <c r="D50" i="2"/>
  <c r="C50" i="2"/>
  <c r="E49" i="2"/>
  <c r="D49" i="2"/>
  <c r="C49" i="2"/>
  <c r="E48" i="2"/>
  <c r="D48" i="2"/>
  <c r="C48" i="2"/>
  <c r="E47" i="2"/>
  <c r="D47" i="2"/>
  <c r="C47" i="2"/>
  <c r="E46" i="2"/>
  <c r="D46" i="2"/>
  <c r="C46" i="2"/>
  <c r="E45" i="2"/>
  <c r="D45" i="2"/>
  <c r="C45" i="2"/>
  <c r="E44" i="2"/>
  <c r="D44" i="2"/>
  <c r="C44" i="2"/>
  <c r="E43" i="2"/>
  <c r="D43" i="2"/>
  <c r="C43" i="2"/>
  <c r="E42" i="2"/>
  <c r="D42" i="2"/>
  <c r="C42" i="2"/>
  <c r="E41" i="2"/>
  <c r="D41" i="2"/>
  <c r="C41" i="2"/>
  <c r="E40" i="2"/>
  <c r="D40" i="2"/>
  <c r="C40" i="2"/>
  <c r="E39" i="2"/>
  <c r="D39" i="2"/>
  <c r="C39" i="2"/>
  <c r="E38" i="2"/>
  <c r="D38" i="2"/>
  <c r="C38" i="2"/>
  <c r="E37" i="2"/>
  <c r="D37" i="2"/>
  <c r="C37" i="2"/>
  <c r="E36" i="2"/>
  <c r="D36" i="2"/>
  <c r="C36" i="2"/>
  <c r="E35" i="2"/>
  <c r="D35" i="2"/>
  <c r="C35" i="2"/>
  <c r="E34" i="2"/>
  <c r="D34" i="2"/>
  <c r="C34" i="2"/>
  <c r="E33" i="2"/>
  <c r="D33" i="2"/>
  <c r="C33" i="2"/>
  <c r="E32" i="2"/>
  <c r="D32" i="2"/>
  <c r="C32" i="2"/>
  <c r="E31" i="2"/>
  <c r="D31" i="2"/>
  <c r="C31" i="2"/>
  <c r="E30" i="2"/>
  <c r="D30" i="2"/>
  <c r="C30" i="2"/>
  <c r="E29" i="2"/>
  <c r="D29" i="2"/>
  <c r="C29" i="2"/>
  <c r="E28" i="2"/>
  <c r="D28" i="2"/>
  <c r="C28" i="2"/>
  <c r="E27" i="2"/>
  <c r="D27" i="2"/>
  <c r="C27" i="2"/>
  <c r="E26" i="2"/>
  <c r="D26" i="2"/>
  <c r="C26" i="2"/>
  <c r="E25" i="2"/>
  <c r="D25" i="2"/>
  <c r="C25" i="2"/>
  <c r="E24" i="2"/>
  <c r="D24" i="2"/>
  <c r="C24" i="2"/>
  <c r="E23" i="2"/>
  <c r="D23" i="2"/>
  <c r="C23" i="2"/>
  <c r="E22" i="2"/>
  <c r="D22" i="2"/>
  <c r="C22" i="2"/>
  <c r="E21" i="2"/>
  <c r="D21" i="2"/>
  <c r="C21" i="2"/>
  <c r="K13" i="2"/>
  <c r="K12" i="2"/>
  <c r="J12" i="2"/>
  <c r="K11" i="2"/>
  <c r="J11" i="2"/>
  <c r="I11" i="2"/>
  <c r="K10" i="2"/>
  <c r="J10" i="2"/>
  <c r="I10" i="2"/>
  <c r="H10" i="2"/>
  <c r="K9" i="2"/>
  <c r="J9" i="2"/>
  <c r="I9" i="2"/>
  <c r="H9" i="2"/>
  <c r="G9" i="2"/>
  <c r="K8" i="2"/>
  <c r="J8" i="2"/>
  <c r="I8" i="2"/>
  <c r="H8" i="2"/>
  <c r="G8" i="2"/>
  <c r="F8" i="2"/>
  <c r="K7" i="2"/>
  <c r="J7" i="2"/>
  <c r="I7" i="2"/>
  <c r="H7" i="2"/>
  <c r="G7" i="2"/>
  <c r="F7" i="2"/>
  <c r="E7" i="2"/>
  <c r="K6" i="2"/>
  <c r="J6" i="2"/>
  <c r="I6" i="2"/>
  <c r="H6" i="2"/>
  <c r="G6" i="2"/>
  <c r="F6" i="2"/>
  <c r="E6" i="2"/>
  <c r="D6" i="2"/>
  <c r="K5" i="2"/>
  <c r="J5" i="2"/>
  <c r="I5" i="2"/>
  <c r="H5" i="2"/>
  <c r="G5" i="2"/>
  <c r="F5" i="2"/>
  <c r="E5" i="2"/>
  <c r="D5" i="2"/>
  <c r="C5" i="2"/>
  <c r="B20" i="1" l="1"/>
  <c r="B18" i="1" l="1"/>
  <c r="B19" i="1" s="1"/>
  <c r="B16" i="1"/>
  <c r="B23" i="1"/>
  <c r="B21" i="1"/>
  <c r="B22" i="1"/>
  <c r="B52" i="2" l="1"/>
  <c r="B51" i="2"/>
  <c r="B50" i="2"/>
  <c r="B49" i="2"/>
  <c r="B30" i="2"/>
  <c r="B48" i="2"/>
  <c r="B28" i="2"/>
  <c r="B29" i="2"/>
  <c r="B33" i="2"/>
  <c r="B31" i="2"/>
  <c r="B32" i="2"/>
  <c r="B36" i="2"/>
  <c r="B34" i="2"/>
  <c r="B35" i="2"/>
  <c r="B26" i="2"/>
  <c r="B24" i="1"/>
  <c r="B27" i="2"/>
  <c r="B43" i="2"/>
  <c r="B39" i="2"/>
  <c r="B41" i="2"/>
  <c r="B37" i="2"/>
  <c r="B42" i="2"/>
  <c r="B38" i="2"/>
  <c r="B40" i="2"/>
  <c r="B23" i="2"/>
  <c r="B25" i="2"/>
  <c r="B24" i="2"/>
  <c r="B21" i="2"/>
  <c r="B22" i="2"/>
  <c r="B44" i="2"/>
  <c r="B46" i="2"/>
  <c r="B47" i="2"/>
  <c r="B45" i="2"/>
  <c r="B25" i="1"/>
  <c r="B26" i="1" s="1"/>
</calcChain>
</file>

<file path=xl/sharedStrings.xml><?xml version="1.0" encoding="utf-8"?>
<sst xmlns="http://schemas.openxmlformats.org/spreadsheetml/2006/main" count="49" uniqueCount="38">
  <si>
    <t>Полный объем, 
млн м3</t>
  </si>
  <si>
    <t>Горизонт сработки, м</t>
  </si>
  <si>
    <t>Сработка до горизонта, м</t>
  </si>
  <si>
    <t>ОБЪЕМ, ДОСТУПНЫЙ ДЛЯ ПОПУСКА В ЗАВИСИМОСТИ ОТ ГОРИЗОНТА И ГЛУБИНЫ СРАБОТКИ  (млн м3)</t>
  </si>
  <si>
    <t>Расчетный объем компенсационного попуска</t>
  </si>
  <si>
    <t>РАСЧЕТ ПАРАМЕТРОВ ПОПУСКА</t>
  </si>
  <si>
    <t>Расчетные параметры</t>
  </si>
  <si>
    <t>м</t>
  </si>
  <si>
    <r>
      <t>м</t>
    </r>
    <r>
      <rPr>
        <vertAlign val="superscript"/>
        <sz val="12"/>
        <color theme="1"/>
        <rFont val="Calibri (Основной текст)"/>
        <charset val="204"/>
      </rPr>
      <t>3</t>
    </r>
    <r>
      <rPr>
        <sz val="12"/>
        <color theme="1"/>
        <rFont val="Calibri"/>
        <family val="2"/>
        <charset val="204"/>
        <scheme val="minor"/>
      </rPr>
      <t>/с</t>
    </r>
  </si>
  <si>
    <t>сут.</t>
  </si>
  <si>
    <r>
      <t>млн м</t>
    </r>
    <r>
      <rPr>
        <vertAlign val="superscript"/>
        <sz val="12"/>
        <color theme="1"/>
        <rFont val="Calibri (Основной текст)"/>
        <charset val="204"/>
      </rPr>
      <t>3</t>
    </r>
  </si>
  <si>
    <t>Средняя суточная скорость подъема попуска</t>
  </si>
  <si>
    <t>Средняя суточная скорость спада попуска</t>
  </si>
  <si>
    <t>Выбранная длительность подъема к пику</t>
  </si>
  <si>
    <t>Выбранная длительность спада пика</t>
  </si>
  <si>
    <t>Доступный запас воды в водохранилище</t>
  </si>
  <si>
    <t>Значения параметров для ввода</t>
  </si>
  <si>
    <t>Расчетный объем попуска с учетом притока</t>
  </si>
  <si>
    <t>Расчетный пик расхода компенсационного  попуска</t>
  </si>
  <si>
    <t>Ожидаемый общий приток выше и ниже плотины</t>
  </si>
  <si>
    <t>Выбранный пик расхода попуска</t>
  </si>
  <si>
    <t>Выбранная длительность поддержания пика</t>
  </si>
  <si>
    <t>Достаточно воды для попуска такого объема?</t>
  </si>
  <si>
    <t>Фактическая отметка уровня в начале сработки</t>
  </si>
  <si>
    <t>Допустимая отметка уровня в конце сработки</t>
  </si>
  <si>
    <t>Сутки</t>
  </si>
  <si>
    <t>Расчетный гидрограф попуска</t>
  </si>
  <si>
    <t>Попуск, обеспечивающий затопление поймы</t>
  </si>
  <si>
    <t>Длительность затопления поймы</t>
  </si>
  <si>
    <t>Пойма затапливается не менее 20 суток?</t>
  </si>
  <si>
    <t>Расход, обеспечивающий затопление поймы</t>
  </si>
  <si>
    <t>ДАННЫЕ ДЛЯ ПОСТРОЕНИЯ ГИДРОГРАФА ПОПУСКА</t>
  </si>
  <si>
    <t>Скорость снижения уровня в пределах 9-10 см в сутки?</t>
  </si>
  <si>
    <r>
      <t>Изменение расхода попуска 50 м</t>
    </r>
    <r>
      <rPr>
        <vertAlign val="superscript"/>
        <sz val="12"/>
        <color theme="1"/>
        <rFont val="Calibri (Основной текст)"/>
        <charset val="204"/>
      </rPr>
      <t>3</t>
    </r>
    <r>
      <rPr>
        <sz val="12"/>
        <color theme="1"/>
        <rFont val="Calibri"/>
        <family val="2"/>
        <charset val="204"/>
        <scheme val="minor"/>
      </rPr>
      <t>/с в сутки</t>
    </r>
  </si>
  <si>
    <t>Изменение уровня воды в водохранилище 9-10 см в сутки</t>
  </si>
  <si>
    <r>
      <t>Подъем и спад расхода в пределах 50 м</t>
    </r>
    <r>
      <rPr>
        <i/>
        <vertAlign val="superscript"/>
        <sz val="12"/>
        <color theme="1"/>
        <rFont val="Calibri (Основной текст)"/>
        <charset val="204"/>
      </rPr>
      <t>3</t>
    </r>
    <r>
      <rPr>
        <i/>
        <sz val="12"/>
        <color theme="1"/>
        <rFont val="Calibri"/>
        <family val="2"/>
        <charset val="204"/>
        <scheme val="minor"/>
      </rPr>
      <t>/c в сутки?</t>
    </r>
  </si>
  <si>
    <t>.</t>
  </si>
  <si>
    <r>
      <rPr>
        <b/>
        <sz val="12"/>
        <rFont val="Calibri"/>
        <family val="2"/>
        <scheme val="minor"/>
      </rPr>
      <t>ИНТЕРАКТИВНЫЙ «КАЛЬКУЛЯТОР»  ДЛЯ РАСЧЕТА ПАРАМЕТРОВ ВЕСЕННЕГО ЭКОЛОГО-РЕПРОДУКЦИОННОГО ПОПУСКА ИЗ ДНЕСТРОВСКОГО ВОДОХРАНИЛИЩА</t>
    </r>
    <r>
      <rPr>
        <sz val="12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 xml:space="preserve">
ПРИЛОЖЕНИЕ К ОТЧЕТУ
Анализ целей, ограничений и возможностей оптимизации режима весеннего эколого-репродукционного попуска из Днестровского водохранилища</t>
    </r>
    <r>
      <rPr>
        <sz val="12"/>
        <rFont val="Calibri"/>
        <family val="2"/>
        <scheme val="minor"/>
      </rPr>
      <t xml:space="preserve">
Оксана Гуляева (ЧАО «Укргидроэнерго») и Николай Денисов (Экологическая сеть «Зой»)
Киев - Женева
2020 г.
© ОБСЕ 2020 
Отчет подготовлен в рамках проекта Глобального экологического фонда «Содействие трансграничному сотрудничеству и комплексному управлению водными ресурсами в бассейне реки Днестр». Проект выполняется Программой развития ООН и Организацией по безопасности и сотрудничеству в Европе в сотрудничестве с Европейской экономической комиссией̆ ООН.
Координация проекта: Тамара Кутонова (ОБСЕ)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</si>
</sst>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vertAlign val="superscript"/>
      <sz val="12"/>
      <color theme="1"/>
      <name val="Calibri (Основной текст)"/>
      <charset val="204"/>
    </font>
    <font>
      <sz val="12"/>
      <color rgb="FFFF0000"/>
      <name val="Calibri"/>
      <family val="2"/>
      <charset val="204"/>
      <scheme val="minor"/>
    </font>
    <font>
      <i/>
      <sz val="12"/>
      <color theme="1"/>
      <name val="Calibri"/>
      <family val="2"/>
      <scheme val="minor"/>
    </font>
    <font>
      <i/>
      <sz val="12"/>
      <color theme="1"/>
      <name val="Calibri"/>
      <family val="2"/>
      <charset val="204"/>
      <scheme val="minor"/>
    </font>
    <font>
      <i/>
      <vertAlign val="superscript"/>
      <sz val="12"/>
      <color theme="1"/>
      <name val="Calibri (Основной текст)"/>
      <charset val="204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1" fontId="0" fillId="0" borderId="0" xfId="0" applyNumberFormat="1"/>
    <xf numFmtId="1" fontId="0" fillId="0" borderId="0" xfId="0" applyNumberFormat="1" applyAlignment="1">
      <alignment horizontal="right"/>
    </xf>
    <xf numFmtId="164" fontId="0" fillId="0" borderId="0" xfId="0" applyNumberFormat="1"/>
    <xf numFmtId="1" fontId="0" fillId="0" borderId="0" xfId="0" applyNumberFormat="1" applyFill="1"/>
    <xf numFmtId="0" fontId="3" fillId="0" borderId="0" xfId="0" applyFont="1"/>
    <xf numFmtId="0" fontId="3" fillId="0" borderId="0" xfId="0" applyFont="1" applyFill="1"/>
    <xf numFmtId="1" fontId="3" fillId="0" borderId="0" xfId="0" applyNumberFormat="1" applyFont="1" applyFill="1"/>
    <xf numFmtId="1" fontId="0" fillId="0" borderId="0" xfId="0" applyNumberFormat="1" applyFont="1" applyFill="1"/>
    <xf numFmtId="164" fontId="1" fillId="0" borderId="0" xfId="0" applyNumberFormat="1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0" fontId="0" fillId="0" borderId="0" xfId="0" applyBorder="1"/>
    <xf numFmtId="0" fontId="0" fillId="0" borderId="5" xfId="0" applyBorder="1"/>
    <xf numFmtId="0" fontId="0" fillId="0" borderId="4" xfId="0" applyBorder="1"/>
    <xf numFmtId="0" fontId="0" fillId="0" borderId="5" xfId="0" applyFill="1" applyBorder="1"/>
    <xf numFmtId="164" fontId="0" fillId="0" borderId="0" xfId="0" applyNumberFormat="1" applyFill="1" applyBorder="1"/>
    <xf numFmtId="1" fontId="0" fillId="0" borderId="5" xfId="0" applyNumberFormat="1" applyFont="1" applyFill="1" applyBorder="1"/>
    <xf numFmtId="1" fontId="0" fillId="0" borderId="0" xfId="0" applyNumberFormat="1" applyBorder="1" applyAlignment="1">
      <alignment horizontal="right"/>
    </xf>
    <xf numFmtId="164" fontId="0" fillId="0" borderId="5" xfId="0" applyNumberFormat="1" applyBorder="1"/>
    <xf numFmtId="0" fontId="0" fillId="0" borderId="6" xfId="0" applyBorder="1"/>
    <xf numFmtId="1" fontId="0" fillId="0" borderId="7" xfId="0" applyNumberFormat="1" applyBorder="1" applyAlignment="1">
      <alignment horizontal="right"/>
    </xf>
    <xf numFmtId="1" fontId="0" fillId="0" borderId="8" xfId="0" applyNumberFormat="1" applyBorder="1" applyAlignment="1">
      <alignment horizontal="right"/>
    </xf>
    <xf numFmtId="0" fontId="4" fillId="0" borderId="4" xfId="0" applyFont="1" applyBorder="1"/>
    <xf numFmtId="0" fontId="5" fillId="0" borderId="4" xfId="0" applyFont="1" applyBorder="1"/>
    <xf numFmtId="1" fontId="4" fillId="0" borderId="5" xfId="0" applyNumberFormat="1" applyFont="1" applyBorder="1" applyAlignment="1">
      <alignment horizontal="right"/>
    </xf>
    <xf numFmtId="1" fontId="4" fillId="0" borderId="0" xfId="0" applyNumberFormat="1" applyFont="1" applyAlignment="1">
      <alignment horizontal="right"/>
    </xf>
    <xf numFmtId="0" fontId="4" fillId="0" borderId="0" xfId="0" applyFont="1"/>
    <xf numFmtId="0" fontId="5" fillId="0" borderId="5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/>
    <xf numFmtId="164" fontId="0" fillId="0" borderId="9" xfId="0" applyNumberFormat="1" applyFill="1" applyBorder="1"/>
    <xf numFmtId="164" fontId="0" fillId="0" borderId="10" xfId="0" applyNumberFormat="1" applyFill="1" applyBorder="1"/>
    <xf numFmtId="164" fontId="0" fillId="0" borderId="11" xfId="0" applyNumberFormat="1" applyFill="1" applyBorder="1"/>
    <xf numFmtId="164" fontId="0" fillId="0" borderId="12" xfId="0" applyNumberFormat="1" applyFill="1" applyBorder="1"/>
    <xf numFmtId="164" fontId="0" fillId="0" borderId="13" xfId="0" applyNumberFormat="1" applyFill="1" applyBorder="1"/>
    <xf numFmtId="164" fontId="0" fillId="0" borderId="14" xfId="0" applyNumberFormat="1" applyFill="1" applyBorder="1"/>
    <xf numFmtId="164" fontId="0" fillId="0" borderId="15" xfId="0" applyNumberFormat="1" applyFill="1" applyBorder="1"/>
    <xf numFmtId="164" fontId="0" fillId="0" borderId="16" xfId="0" applyNumberFormat="1" applyFill="1" applyBorder="1"/>
    <xf numFmtId="0" fontId="7" fillId="2" borderId="4" xfId="0" applyFont="1" applyFill="1" applyBorder="1"/>
    <xf numFmtId="164" fontId="0" fillId="2" borderId="0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" fontId="0" fillId="0" borderId="0" xfId="0" applyNumberFormat="1" applyAlignment="1">
      <alignment horizontal="left" vertical="top" wrapText="1"/>
    </xf>
    <xf numFmtId="164" fontId="0" fillId="0" borderId="0" xfId="0" applyNumberFormat="1" applyFill="1" applyBorder="1" applyProtection="1"/>
    <xf numFmtId="164" fontId="0" fillId="0" borderId="0" xfId="0" applyNumberFormat="1" applyFont="1" applyFill="1" applyBorder="1" applyProtection="1"/>
    <xf numFmtId="164" fontId="0" fillId="0" borderId="0" xfId="0" applyNumberFormat="1" applyFont="1" applyFill="1" applyBorder="1" applyAlignment="1" applyProtection="1">
      <alignment horizontal="right"/>
    </xf>
    <xf numFmtId="1" fontId="4" fillId="0" borderId="0" xfId="0" applyNumberFormat="1" applyFont="1" applyBorder="1" applyAlignment="1" applyProtection="1">
      <alignment horizontal="right"/>
    </xf>
    <xf numFmtId="0" fontId="0" fillId="0" borderId="0" xfId="0" applyBorder="1" applyProtection="1"/>
    <xf numFmtId="1" fontId="0" fillId="0" borderId="0" xfId="0" applyNumberFormat="1" applyBorder="1" applyProtection="1"/>
    <xf numFmtId="0" fontId="5" fillId="0" borderId="0" xfId="0" applyFont="1" applyBorder="1" applyAlignment="1" applyProtection="1">
      <alignment horizontal="right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0" xfId="0" applyFont="1" applyFill="1" applyAlignment="1">
      <alignment vertical="center" wrapText="1"/>
    </xf>
    <xf numFmtId="164" fontId="0" fillId="2" borderId="0" xfId="0" applyNumberFormat="1" applyFill="1" applyProtection="1">
      <protection locked="0"/>
    </xf>
  </cellXfs>
  <cellStyles count="1">
    <cellStyle name="Обычный" xfId="0" builtinId="0"/>
  </cellStyles>
  <dxfs count="3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'Вспомогательные данные'!$B$20</c:f>
              <c:strCache>
                <c:ptCount val="1"/>
                <c:pt idx="0">
                  <c:v>Расчетный гидрограф попуска</c:v>
                </c:pt>
              </c:strCache>
            </c:strRef>
          </c:tx>
          <c:spPr>
            <a:ln w="3810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'Вспомогательные данные'!$A$21:$A$56</c:f>
              <c:numCache>
                <c:formatCode>General</c:formatCode>
                <c:ptCount val="36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</c:numCache>
            </c:numRef>
          </c:cat>
          <c:val>
            <c:numRef>
              <c:f>'Вспомогательные данные'!$B$21:$B$56</c:f>
              <c:numCache>
                <c:formatCode>0</c:formatCode>
                <c:ptCount val="36"/>
                <c:pt idx="0">
                  <c:v>250</c:v>
                </c:pt>
                <c:pt idx="1">
                  <c:v>287.5</c:v>
                </c:pt>
                <c:pt idx="2">
                  <c:v>325</c:v>
                </c:pt>
                <c:pt idx="3">
                  <c:v>362.5</c:v>
                </c:pt>
                <c:pt idx="4">
                  <c:v>400</c:v>
                </c:pt>
                <c:pt idx="5">
                  <c:v>400</c:v>
                </c:pt>
                <c:pt idx="6">
                  <c:v>400</c:v>
                </c:pt>
                <c:pt idx="7">
                  <c:v>400</c:v>
                </c:pt>
                <c:pt idx="8">
                  <c:v>400</c:v>
                </c:pt>
                <c:pt idx="9">
                  <c:v>400</c:v>
                </c:pt>
                <c:pt idx="10">
                  <c:v>400</c:v>
                </c:pt>
                <c:pt idx="11">
                  <c:v>400</c:v>
                </c:pt>
                <c:pt idx="12">
                  <c:v>400</c:v>
                </c:pt>
                <c:pt idx="13">
                  <c:v>400</c:v>
                </c:pt>
                <c:pt idx="14">
                  <c:v>400</c:v>
                </c:pt>
                <c:pt idx="15">
                  <c:v>400</c:v>
                </c:pt>
                <c:pt idx="16">
                  <c:v>400</c:v>
                </c:pt>
                <c:pt idx="17">
                  <c:v>400</c:v>
                </c:pt>
                <c:pt idx="18">
                  <c:v>400</c:v>
                </c:pt>
                <c:pt idx="19">
                  <c:v>400</c:v>
                </c:pt>
                <c:pt idx="20">
                  <c:v>400</c:v>
                </c:pt>
                <c:pt idx="21">
                  <c:v>400</c:v>
                </c:pt>
                <c:pt idx="22">
                  <c:v>400</c:v>
                </c:pt>
                <c:pt idx="23">
                  <c:v>400</c:v>
                </c:pt>
                <c:pt idx="24">
                  <c:v>362.5</c:v>
                </c:pt>
                <c:pt idx="25">
                  <c:v>325</c:v>
                </c:pt>
                <c:pt idx="26">
                  <c:v>287.5</c:v>
                </c:pt>
                <c:pt idx="27">
                  <c:v>250</c:v>
                </c:pt>
                <c:pt idx="28">
                  <c:v>250</c:v>
                </c:pt>
                <c:pt idx="29">
                  <c:v>250</c:v>
                </c:pt>
                <c:pt idx="30">
                  <c:v>250</c:v>
                </c:pt>
                <c:pt idx="31">
                  <c:v>250</c:v>
                </c:pt>
                <c:pt idx="32">
                  <c:v>250</c:v>
                </c:pt>
                <c:pt idx="33">
                  <c:v>250</c:v>
                </c:pt>
                <c:pt idx="34">
                  <c:v>250</c:v>
                </c:pt>
                <c:pt idx="35">
                  <c:v>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3D-604C-A691-60582664261D}"/>
            </c:ext>
          </c:extLst>
        </c:ser>
        <c:ser>
          <c:idx val="2"/>
          <c:order val="1"/>
          <c:tx>
            <c:strRef>
              <c:f>'Вспомогательные данные'!$C$20</c:f>
              <c:strCache>
                <c:ptCount val="1"/>
                <c:pt idx="0">
                  <c:v>Изменение расхода попуска 50 м3/с в сутки</c:v>
                </c:pt>
              </c:strCache>
            </c:strRef>
          </c:tx>
          <c:spPr>
            <a:ln w="12700" cap="rnd">
              <a:solidFill>
                <a:srgbClr val="00B0F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'Вспомогательные данные'!$A$21:$A$56</c:f>
              <c:numCache>
                <c:formatCode>General</c:formatCode>
                <c:ptCount val="36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</c:numCache>
            </c:numRef>
          </c:cat>
          <c:val>
            <c:numRef>
              <c:f>'Вспомогательные данные'!$C$21:$C$56</c:f>
              <c:numCache>
                <c:formatCode>0</c:formatCode>
                <c:ptCount val="36"/>
                <c:pt idx="0">
                  <c:v>250</c:v>
                </c:pt>
                <c:pt idx="1">
                  <c:v>300</c:v>
                </c:pt>
                <c:pt idx="2">
                  <c:v>350</c:v>
                </c:pt>
                <c:pt idx="3">
                  <c:v>400</c:v>
                </c:pt>
                <c:pt idx="4">
                  <c:v>400</c:v>
                </c:pt>
                <c:pt idx="5">
                  <c:v>400</c:v>
                </c:pt>
                <c:pt idx="6">
                  <c:v>400</c:v>
                </c:pt>
                <c:pt idx="7">
                  <c:v>400</c:v>
                </c:pt>
                <c:pt idx="8">
                  <c:v>400</c:v>
                </c:pt>
                <c:pt idx="9">
                  <c:v>400</c:v>
                </c:pt>
                <c:pt idx="10">
                  <c:v>400</c:v>
                </c:pt>
                <c:pt idx="11">
                  <c:v>400</c:v>
                </c:pt>
                <c:pt idx="12">
                  <c:v>400</c:v>
                </c:pt>
                <c:pt idx="13">
                  <c:v>400</c:v>
                </c:pt>
                <c:pt idx="14">
                  <c:v>400</c:v>
                </c:pt>
                <c:pt idx="15">
                  <c:v>400</c:v>
                </c:pt>
                <c:pt idx="16">
                  <c:v>400</c:v>
                </c:pt>
                <c:pt idx="17">
                  <c:v>400</c:v>
                </c:pt>
                <c:pt idx="18">
                  <c:v>400</c:v>
                </c:pt>
                <c:pt idx="19">
                  <c:v>400</c:v>
                </c:pt>
                <c:pt idx="20">
                  <c:v>400</c:v>
                </c:pt>
                <c:pt idx="21">
                  <c:v>400</c:v>
                </c:pt>
                <c:pt idx="22">
                  <c:v>400</c:v>
                </c:pt>
                <c:pt idx="23">
                  <c:v>400</c:v>
                </c:pt>
                <c:pt idx="24">
                  <c:v>350</c:v>
                </c:pt>
                <c:pt idx="25">
                  <c:v>300</c:v>
                </c:pt>
                <c:pt idx="26">
                  <c:v>250</c:v>
                </c:pt>
                <c:pt idx="27">
                  <c:v>250</c:v>
                </c:pt>
                <c:pt idx="28">
                  <c:v>250</c:v>
                </c:pt>
                <c:pt idx="29">
                  <c:v>250</c:v>
                </c:pt>
                <c:pt idx="30">
                  <c:v>250</c:v>
                </c:pt>
                <c:pt idx="31">
                  <c:v>250</c:v>
                </c:pt>
                <c:pt idx="32">
                  <c:v>250</c:v>
                </c:pt>
                <c:pt idx="33">
                  <c:v>250</c:v>
                </c:pt>
                <c:pt idx="34">
                  <c:v>250</c:v>
                </c:pt>
                <c:pt idx="35">
                  <c:v>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3D-604C-A691-60582664261D}"/>
            </c:ext>
          </c:extLst>
        </c:ser>
        <c:ser>
          <c:idx val="4"/>
          <c:order val="2"/>
          <c:tx>
            <c:strRef>
              <c:f>'Вспомогательные данные'!$E$20</c:f>
              <c:strCache>
                <c:ptCount val="1"/>
                <c:pt idx="0">
                  <c:v>Изменение уровня воды в водохранилище 9-10 см в сутки</c:v>
                </c:pt>
              </c:strCache>
            </c:strRef>
          </c:tx>
          <c:spPr>
            <a:ln w="2222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'Вспомогательные данные'!$A$21:$A$56</c:f>
              <c:numCache>
                <c:formatCode>General</c:formatCode>
                <c:ptCount val="36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</c:numCache>
            </c:numRef>
          </c:cat>
          <c:val>
            <c:numRef>
              <c:f>'Вспомогательные данные'!$E$21:$E$56</c:f>
              <c:numCache>
                <c:formatCode>0</c:formatCode>
                <c:ptCount val="36"/>
                <c:pt idx="0">
                  <c:v>400</c:v>
                </c:pt>
                <c:pt idx="1">
                  <c:v>400</c:v>
                </c:pt>
                <c:pt idx="2">
                  <c:v>400</c:v>
                </c:pt>
                <c:pt idx="3">
                  <c:v>400</c:v>
                </c:pt>
                <c:pt idx="4">
                  <c:v>400</c:v>
                </c:pt>
                <c:pt idx="5">
                  <c:v>400</c:v>
                </c:pt>
                <c:pt idx="6">
                  <c:v>400</c:v>
                </c:pt>
                <c:pt idx="7">
                  <c:v>400</c:v>
                </c:pt>
                <c:pt idx="8">
                  <c:v>400</c:v>
                </c:pt>
                <c:pt idx="9">
                  <c:v>400</c:v>
                </c:pt>
                <c:pt idx="10">
                  <c:v>400</c:v>
                </c:pt>
                <c:pt idx="11">
                  <c:v>400</c:v>
                </c:pt>
                <c:pt idx="12">
                  <c:v>400</c:v>
                </c:pt>
                <c:pt idx="13">
                  <c:v>400</c:v>
                </c:pt>
                <c:pt idx="14">
                  <c:v>400</c:v>
                </c:pt>
                <c:pt idx="15">
                  <c:v>400</c:v>
                </c:pt>
                <c:pt idx="16">
                  <c:v>400</c:v>
                </c:pt>
                <c:pt idx="17">
                  <c:v>400</c:v>
                </c:pt>
                <c:pt idx="18">
                  <c:v>400</c:v>
                </c:pt>
                <c:pt idx="19">
                  <c:v>400</c:v>
                </c:pt>
                <c:pt idx="20">
                  <c:v>400</c:v>
                </c:pt>
                <c:pt idx="21">
                  <c:v>400</c:v>
                </c:pt>
                <c:pt idx="22">
                  <c:v>400</c:v>
                </c:pt>
                <c:pt idx="23">
                  <c:v>400</c:v>
                </c:pt>
                <c:pt idx="24">
                  <c:v>400</c:v>
                </c:pt>
                <c:pt idx="25">
                  <c:v>400</c:v>
                </c:pt>
                <c:pt idx="26">
                  <c:v>400</c:v>
                </c:pt>
                <c:pt idx="27">
                  <c:v>400</c:v>
                </c:pt>
                <c:pt idx="28">
                  <c:v>400</c:v>
                </c:pt>
                <c:pt idx="29">
                  <c:v>400</c:v>
                </c:pt>
                <c:pt idx="30">
                  <c:v>400</c:v>
                </c:pt>
                <c:pt idx="31">
                  <c:v>400</c:v>
                </c:pt>
                <c:pt idx="32">
                  <c:v>400</c:v>
                </c:pt>
                <c:pt idx="33">
                  <c:v>400</c:v>
                </c:pt>
                <c:pt idx="34">
                  <c:v>400</c:v>
                </c:pt>
                <c:pt idx="35">
                  <c:v>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03D-604C-A691-60582664261D}"/>
            </c:ext>
          </c:extLst>
        </c:ser>
        <c:ser>
          <c:idx val="3"/>
          <c:order val="3"/>
          <c:tx>
            <c:strRef>
              <c:f>'Вспомогательные данные'!$D$20</c:f>
              <c:strCache>
                <c:ptCount val="1"/>
                <c:pt idx="0">
                  <c:v>Расход, обеспечивающий затопление поймы</c:v>
                </c:pt>
              </c:strCache>
            </c:strRef>
          </c:tx>
          <c:spPr>
            <a:ln w="38100" cap="rnd">
              <a:solidFill>
                <a:srgbClr val="00B05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'Вспомогательные данные'!$A$21:$A$56</c:f>
              <c:numCache>
                <c:formatCode>General</c:formatCode>
                <c:ptCount val="36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</c:numCache>
            </c:numRef>
          </c:cat>
          <c:val>
            <c:numRef>
              <c:f>'Вспомогательные данные'!$D$21:$D$56</c:f>
              <c:numCache>
                <c:formatCode>0</c:formatCode>
                <c:ptCount val="36"/>
                <c:pt idx="0">
                  <c:v>350</c:v>
                </c:pt>
                <c:pt idx="1">
                  <c:v>350</c:v>
                </c:pt>
                <c:pt idx="2">
                  <c:v>350</c:v>
                </c:pt>
                <c:pt idx="3">
                  <c:v>350</c:v>
                </c:pt>
                <c:pt idx="4">
                  <c:v>350</c:v>
                </c:pt>
                <c:pt idx="5">
                  <c:v>350</c:v>
                </c:pt>
                <c:pt idx="6">
                  <c:v>350</c:v>
                </c:pt>
                <c:pt idx="7">
                  <c:v>350</c:v>
                </c:pt>
                <c:pt idx="8">
                  <c:v>350</c:v>
                </c:pt>
                <c:pt idx="9">
                  <c:v>350</c:v>
                </c:pt>
                <c:pt idx="10">
                  <c:v>350</c:v>
                </c:pt>
                <c:pt idx="11">
                  <c:v>350</c:v>
                </c:pt>
                <c:pt idx="12">
                  <c:v>350</c:v>
                </c:pt>
                <c:pt idx="13">
                  <c:v>350</c:v>
                </c:pt>
                <c:pt idx="14">
                  <c:v>350</c:v>
                </c:pt>
                <c:pt idx="15">
                  <c:v>350</c:v>
                </c:pt>
                <c:pt idx="16">
                  <c:v>350</c:v>
                </c:pt>
                <c:pt idx="17">
                  <c:v>350</c:v>
                </c:pt>
                <c:pt idx="18">
                  <c:v>350</c:v>
                </c:pt>
                <c:pt idx="19">
                  <c:v>350</c:v>
                </c:pt>
                <c:pt idx="20">
                  <c:v>350</c:v>
                </c:pt>
                <c:pt idx="21">
                  <c:v>350</c:v>
                </c:pt>
                <c:pt idx="22">
                  <c:v>350</c:v>
                </c:pt>
                <c:pt idx="23">
                  <c:v>350</c:v>
                </c:pt>
                <c:pt idx="24">
                  <c:v>350</c:v>
                </c:pt>
                <c:pt idx="25">
                  <c:v>350</c:v>
                </c:pt>
                <c:pt idx="26">
                  <c:v>350</c:v>
                </c:pt>
                <c:pt idx="27">
                  <c:v>350</c:v>
                </c:pt>
                <c:pt idx="28">
                  <c:v>350</c:v>
                </c:pt>
                <c:pt idx="29">
                  <c:v>350</c:v>
                </c:pt>
                <c:pt idx="30">
                  <c:v>350</c:v>
                </c:pt>
                <c:pt idx="31">
                  <c:v>350</c:v>
                </c:pt>
                <c:pt idx="32">
                  <c:v>350</c:v>
                </c:pt>
                <c:pt idx="33">
                  <c:v>350</c:v>
                </c:pt>
                <c:pt idx="34">
                  <c:v>350</c:v>
                </c:pt>
                <c:pt idx="35">
                  <c:v>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03D-604C-A691-6058266426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242848"/>
        <c:axId val="413868416"/>
      </c:lineChart>
      <c:catAx>
        <c:axId val="500242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CH"/>
          </a:p>
        </c:txPr>
        <c:crossAx val="413868416"/>
        <c:crosses val="autoZero"/>
        <c:auto val="1"/>
        <c:lblAlgn val="ctr"/>
        <c:lblOffset val="100"/>
        <c:noMultiLvlLbl val="0"/>
      </c:catAx>
      <c:valAx>
        <c:axId val="413868416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CH"/>
          </a:p>
        </c:txPr>
        <c:crossAx val="500242848"/>
        <c:crosses val="autoZero"/>
        <c:crossBetween val="between"/>
        <c:minorUnit val="5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CH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C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345974</xdr:colOff>
      <xdr:row>0</xdr:row>
      <xdr:rowOff>0</xdr:rowOff>
    </xdr:from>
    <xdr:to>
      <xdr:col>9</xdr:col>
      <xdr:colOff>338432</xdr:colOff>
      <xdr:row>32</xdr:row>
      <xdr:rowOff>75446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300E1EFD-B113-1946-8C03-913F706FDA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22412-D184-8C49-AAE0-7520B2A93E14}">
  <dimension ref="A1:A9"/>
  <sheetViews>
    <sheetView tabSelected="1" zoomScale="89" workbookViewId="0"/>
  </sheetViews>
  <sheetFormatPr baseColWidth="10" defaultRowHeight="16"/>
  <cols>
    <col min="1" max="1" width="143.5" customWidth="1"/>
  </cols>
  <sheetData>
    <row r="1" spans="1:1" ht="343" customHeight="1">
      <c r="A1" s="60" t="s">
        <v>37</v>
      </c>
    </row>
    <row r="3" spans="1:1">
      <c r="A3" t="s">
        <v>36</v>
      </c>
    </row>
    <row r="5" spans="1:1">
      <c r="A5" s="54"/>
    </row>
    <row r="9" spans="1:1">
      <c r="A9" s="54"/>
    </row>
  </sheetData>
  <sheetProtection algorithmName="SHA-512" hashValue="dI86VkIF3WEzCqTu6KAU/Dxa1+1hMoBxJccVazDUt0u/EQ5A38Z3Lk3PCbWacWcPvEp+hlRVRoK8rQaRWrp04g==" saltValue="bWy/+cJWwpnoZB+9KIzHC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6D9F8-BE92-E445-8550-5AC841E0A286}">
  <sheetPr>
    <pageSetUpPr fitToPage="1"/>
  </sheetPr>
  <dimension ref="A1:R69"/>
  <sheetViews>
    <sheetView zoomScale="149" zoomScaleNormal="154" workbookViewId="0">
      <selection activeCell="B11" sqref="B11"/>
    </sheetView>
  </sheetViews>
  <sheetFormatPr baseColWidth="10" defaultRowHeight="16"/>
  <cols>
    <col min="1" max="1" width="48.83203125" customWidth="1"/>
    <col min="2" max="2" width="6.5" customWidth="1"/>
    <col min="3" max="3" width="15.6640625" customWidth="1"/>
    <col min="4" max="4" width="12.83203125" customWidth="1"/>
  </cols>
  <sheetData>
    <row r="1" spans="1:17" ht="17" thickBot="1"/>
    <row r="2" spans="1:17">
      <c r="A2" s="12"/>
      <c r="B2" s="13"/>
      <c r="C2" s="14"/>
    </row>
    <row r="3" spans="1:17">
      <c r="A3" s="15" t="s">
        <v>5</v>
      </c>
      <c r="B3" s="16"/>
      <c r="C3" s="17"/>
    </row>
    <row r="4" spans="1:17">
      <c r="A4" s="15"/>
      <c r="B4" s="16"/>
      <c r="C4" s="17"/>
      <c r="P4" s="1"/>
      <c r="Q4" s="1"/>
    </row>
    <row r="5" spans="1:17">
      <c r="A5" s="43" t="s">
        <v>16</v>
      </c>
      <c r="B5" s="16"/>
      <c r="C5" s="17"/>
    </row>
    <row r="6" spans="1:17">
      <c r="A6" s="18" t="s">
        <v>23</v>
      </c>
      <c r="B6" s="44">
        <v>121</v>
      </c>
      <c r="C6" s="19" t="s">
        <v>7</v>
      </c>
    </row>
    <row r="7" spans="1:17">
      <c r="A7" s="18" t="s">
        <v>24</v>
      </c>
      <c r="B7" s="44">
        <v>117</v>
      </c>
      <c r="C7" s="19" t="s">
        <v>7</v>
      </c>
      <c r="P7" s="7"/>
      <c r="Q7" s="7"/>
    </row>
    <row r="8" spans="1:17" ht="16" customHeight="1">
      <c r="A8" s="18" t="s">
        <v>19</v>
      </c>
      <c r="B8" s="45">
        <v>250</v>
      </c>
      <c r="C8" s="19" t="s">
        <v>8</v>
      </c>
    </row>
    <row r="9" spans="1:17" ht="15" customHeight="1">
      <c r="A9" s="18" t="s">
        <v>20</v>
      </c>
      <c r="B9" s="45">
        <v>400</v>
      </c>
      <c r="C9" s="19" t="s">
        <v>8</v>
      </c>
    </row>
    <row r="10" spans="1:17">
      <c r="A10" s="18" t="s">
        <v>21</v>
      </c>
      <c r="B10" s="45">
        <v>20</v>
      </c>
      <c r="C10" s="19" t="s">
        <v>9</v>
      </c>
    </row>
    <row r="11" spans="1:17">
      <c r="A11" s="18" t="s">
        <v>13</v>
      </c>
      <c r="B11" s="45">
        <v>3</v>
      </c>
      <c r="C11" s="19" t="s">
        <v>9</v>
      </c>
    </row>
    <row r="12" spans="1:17">
      <c r="A12" s="18" t="s">
        <v>14</v>
      </c>
      <c r="B12" s="45">
        <v>3</v>
      </c>
      <c r="C12" s="19" t="s">
        <v>9</v>
      </c>
    </row>
    <row r="13" spans="1:17" ht="16" customHeight="1">
      <c r="A13" s="18" t="s">
        <v>27</v>
      </c>
      <c r="B13" s="45">
        <v>350</v>
      </c>
      <c r="C13" s="19" t="s">
        <v>8</v>
      </c>
    </row>
    <row r="14" spans="1:17">
      <c r="A14" s="18"/>
      <c r="B14" s="16"/>
      <c r="C14" s="17"/>
    </row>
    <row r="15" spans="1:17" ht="18" customHeight="1">
      <c r="A15" s="15" t="s">
        <v>6</v>
      </c>
      <c r="B15" s="16"/>
      <c r="C15" s="17"/>
    </row>
    <row r="16" spans="1:17" ht="19" customHeight="1">
      <c r="A16" s="18" t="s">
        <v>17</v>
      </c>
      <c r="B16" s="47">
        <f>B17+B8*(B10+B11+B12)*3600*24/1000000</f>
        <v>859.68000000000006</v>
      </c>
      <c r="C16" s="21" t="s">
        <v>10</v>
      </c>
      <c r="D16" s="9"/>
      <c r="P16" s="8"/>
      <c r="Q16" s="8"/>
    </row>
    <row r="17" spans="1:18" ht="16" customHeight="1">
      <c r="A17" s="18" t="s">
        <v>4</v>
      </c>
      <c r="B17" s="48">
        <f>B20*(B10+B11/2+B12/2)*3600*24/1000000</f>
        <v>298.08</v>
      </c>
      <c r="C17" s="21" t="s">
        <v>10</v>
      </c>
      <c r="D17" s="10"/>
      <c r="P17" s="9"/>
      <c r="Q17" s="9"/>
    </row>
    <row r="18" spans="1:18" ht="16" customHeight="1">
      <c r="A18" s="18" t="s">
        <v>15</v>
      </c>
      <c r="B18" s="49">
        <f>IF(AND(B6=121,B7=118.5),'Вспомогательные данные'!$H$5,(IF(AND(B6=121,B7=118),'Вспомогательные данные'!$I$5,(IF(AND(B6=121,B7=117.5),'Вспомогательные данные'!$J$5,(IF(AND(B6=121,B7=117),'Вспомогательные данные'!$K$5,(IF(AND(B6=120.5,B7=118.5),'Вспомогательные данные'!$H$6,(IF(AND(B6=120.5,B7=118),'Вспомогательные данные'!$I$6,(IF(AND(B6=120.5,B7=117.5),'Вспомогательные данные'!$J$6,(IF(AND(B6=120.5,B7=117),'Вспомогательные данные'!$K$6,(IF(AND(B6=120,B7=118.5),'Вспомогательные данные'!$H$7,(IF(AND(B6=120,B7=118),'Вспомогательные данные'!$I$7,(IF(AND(B6=120,B7=117.5),'Вспомогательные данные'!$J$7,(IF(AND(B6=120,B7=117),'Вспомогательные данные'!$K$7,(IF(AND(B6=119.5,B7=118.5),'Вспомогательные данные'!$H$8,(IF(AND(B6=119.5,B7=118),'Вспомогательные данные'!$I$8,(IF(AND(B6=119.5,B7=117.5),'Вспомогательные данные'!$J$8,(IF(AND(B6=119.5,B7=117),'Вспомогательные данные'!$K$8,(IF(AND(B6=119,B7=118.5),'Вспомогательные данные'!$H$9,(IF(AND(B6=119,B7=118),'Вспомогательные данные'!$I$9,(IF(AND(B6=119,B7=117.5),'Вспомогательные данные'!$J$9,(IF(AND(B6=119,B7=117),'Вспомогательные данные'!$K$9,"вне пределов")))))))))))))))))))))))))))))))))))))))</f>
        <v>545</v>
      </c>
      <c r="C18" s="21" t="s">
        <v>10</v>
      </c>
      <c r="D18" s="6"/>
      <c r="E18" s="6"/>
      <c r="F18" s="6"/>
      <c r="G18" s="6"/>
      <c r="H18" s="6"/>
      <c r="I18" s="6"/>
      <c r="K18" s="6"/>
      <c r="L18" s="6"/>
      <c r="M18" s="6"/>
      <c r="N18" s="6"/>
      <c r="O18" s="6"/>
      <c r="P18" s="6"/>
      <c r="Q18" s="6"/>
    </row>
    <row r="19" spans="1:18" s="31" customFormat="1" ht="13" customHeight="1">
      <c r="A19" s="27" t="s">
        <v>22</v>
      </c>
      <c r="B19" s="50" t="str">
        <f>IF(B17&lt;=B18,"да","нет")</f>
        <v>да</v>
      </c>
      <c r="C19" s="29"/>
      <c r="D19" s="30"/>
      <c r="E19" s="30"/>
      <c r="F19" s="30"/>
      <c r="G19" s="30"/>
      <c r="H19" s="30"/>
      <c r="I19" s="30"/>
      <c r="K19" s="30"/>
      <c r="L19" s="30"/>
      <c r="M19" s="30"/>
      <c r="N19" s="30"/>
      <c r="O19" s="30"/>
      <c r="P19" s="30"/>
      <c r="Q19" s="30"/>
    </row>
    <row r="20" spans="1:18" ht="17" customHeight="1">
      <c r="A20" s="18" t="s">
        <v>18</v>
      </c>
      <c r="B20" s="51">
        <f>B9-B8</f>
        <v>150</v>
      </c>
      <c r="C20" s="17" t="s">
        <v>8</v>
      </c>
    </row>
    <row r="21" spans="1:18" s="31" customFormat="1" ht="12" customHeight="1">
      <c r="A21" s="27" t="s">
        <v>32</v>
      </c>
      <c r="B21" s="50" t="str">
        <f t="shared" ref="B21" si="0">IF(B20&lt;=150,"да","нет")</f>
        <v>да</v>
      </c>
      <c r="C21" s="29"/>
      <c r="D21" s="30"/>
      <c r="E21" s="30"/>
      <c r="F21" s="30"/>
      <c r="G21" s="30"/>
      <c r="H21" s="30"/>
      <c r="I21" s="30"/>
      <c r="K21" s="30"/>
      <c r="L21" s="30"/>
      <c r="M21" s="30"/>
      <c r="N21" s="30"/>
      <c r="O21" s="30"/>
      <c r="P21" s="30"/>
      <c r="Q21" s="30"/>
    </row>
    <row r="22" spans="1:18" ht="17" customHeight="1">
      <c r="A22" s="18" t="s">
        <v>11</v>
      </c>
      <c r="B22" s="52">
        <f>B20/(B11+1)</f>
        <v>37.5</v>
      </c>
      <c r="C22" s="17" t="s">
        <v>8</v>
      </c>
      <c r="D22" s="3"/>
      <c r="E22" s="3"/>
      <c r="F22" s="3"/>
      <c r="G22" s="3"/>
      <c r="H22" s="3"/>
      <c r="I22" s="3"/>
      <c r="K22" s="3"/>
      <c r="L22" s="3"/>
      <c r="M22" s="3"/>
      <c r="N22" s="3"/>
      <c r="O22" s="3"/>
      <c r="P22" s="3"/>
      <c r="Q22" s="3"/>
    </row>
    <row r="23" spans="1:18" ht="16" customHeight="1">
      <c r="A23" s="18" t="s">
        <v>12</v>
      </c>
      <c r="B23" s="52">
        <f>B20/(B12+1)</f>
        <v>37.5</v>
      </c>
      <c r="C23" s="17" t="s">
        <v>8</v>
      </c>
      <c r="D23" s="3"/>
      <c r="E23" s="3"/>
      <c r="F23" s="3"/>
      <c r="G23" s="3"/>
      <c r="H23" s="3"/>
      <c r="I23" s="3"/>
      <c r="K23" s="3"/>
      <c r="L23" s="3"/>
      <c r="M23" s="3"/>
      <c r="N23" s="3"/>
      <c r="O23" s="3"/>
      <c r="P23" s="3"/>
      <c r="Q23" s="3"/>
    </row>
    <row r="24" spans="1:18" s="34" customFormat="1" ht="15" customHeight="1">
      <c r="A24" s="28" t="s">
        <v>35</v>
      </c>
      <c r="B24" s="53" t="str">
        <f>IF(AND(B22&lt;=50,B23&lt;=50),"да","нет")</f>
        <v>да</v>
      </c>
      <c r="C24" s="32"/>
      <c r="D24" s="33"/>
      <c r="E24" s="33"/>
      <c r="F24" s="33"/>
      <c r="G24" s="33"/>
      <c r="H24" s="33"/>
      <c r="I24" s="33"/>
      <c r="K24" s="33"/>
      <c r="L24" s="33"/>
      <c r="M24" s="33"/>
      <c r="N24" s="33"/>
      <c r="O24" s="33"/>
      <c r="P24" s="33"/>
      <c r="Q24" s="33"/>
    </row>
    <row r="25" spans="1:18">
      <c r="A25" s="18" t="s">
        <v>28</v>
      </c>
      <c r="B25" s="52">
        <f>IF(B8&gt;=B13,B10+B11+B12,(IF(B9&gt;=B13,MAX(B10,B10+ROUNDUP((B9-B13)/B22-1,0)+ROUNDUP((B9-B13)/B23-1,0)),0)))</f>
        <v>22</v>
      </c>
      <c r="C25" s="23" t="s">
        <v>9</v>
      </c>
      <c r="D25" s="5"/>
      <c r="E25" s="5"/>
      <c r="F25" s="5"/>
      <c r="G25" s="5"/>
      <c r="H25" s="5"/>
      <c r="I25" s="5"/>
      <c r="K25" s="5"/>
      <c r="L25" s="5"/>
      <c r="M25" s="5"/>
      <c r="N25" s="5"/>
      <c r="O25" s="5"/>
      <c r="P25" s="5"/>
      <c r="Q25" s="5"/>
    </row>
    <row r="26" spans="1:18" s="31" customFormat="1" ht="14" customHeight="1">
      <c r="A26" s="27" t="s">
        <v>29</v>
      </c>
      <c r="B26" s="50" t="str">
        <f>IF(B25&gt;=20,"да","нет")</f>
        <v>да</v>
      </c>
      <c r="C26" s="29"/>
      <c r="D26" s="30"/>
      <c r="E26" s="30"/>
      <c r="F26" s="30"/>
      <c r="G26" s="30"/>
      <c r="H26" s="30"/>
      <c r="I26" s="30"/>
      <c r="K26" s="30"/>
      <c r="L26" s="30"/>
      <c r="M26" s="30"/>
      <c r="N26" s="30"/>
      <c r="O26" s="30"/>
      <c r="P26" s="30"/>
      <c r="Q26" s="30"/>
    </row>
    <row r="27" spans="1:18" ht="17" thickBot="1">
      <c r="A27" s="24"/>
      <c r="B27" s="25"/>
      <c r="C27" s="26"/>
      <c r="D27" s="4"/>
      <c r="E27" s="4"/>
      <c r="F27" s="4"/>
      <c r="G27" s="4"/>
      <c r="H27" s="4"/>
      <c r="I27" s="4"/>
      <c r="K27" s="4"/>
      <c r="L27" s="4"/>
      <c r="M27" s="4"/>
      <c r="N27" s="4"/>
      <c r="O27" s="4"/>
      <c r="P27" s="4"/>
      <c r="Q27" s="4"/>
    </row>
    <row r="28" spans="1:18">
      <c r="A28" s="16"/>
      <c r="B28" s="16"/>
      <c r="C28" s="22"/>
      <c r="D28" s="22"/>
      <c r="J28" s="4"/>
      <c r="L28" s="4"/>
      <c r="M28" s="4"/>
      <c r="N28" s="4"/>
      <c r="O28" s="4"/>
      <c r="P28" s="4"/>
      <c r="Q28" s="4"/>
      <c r="R28" s="4"/>
    </row>
    <row r="29" spans="1:18">
      <c r="A29" s="16"/>
      <c r="B29" s="16"/>
      <c r="C29" s="22"/>
      <c r="D29" s="22"/>
      <c r="J29" s="4"/>
      <c r="L29" s="4"/>
      <c r="M29" s="4"/>
      <c r="N29" s="4"/>
      <c r="O29" s="4"/>
      <c r="P29" s="4"/>
      <c r="Q29" s="4"/>
      <c r="R29" s="4"/>
    </row>
    <row r="65" spans="6:9">
      <c r="F65" s="3"/>
      <c r="G65" s="3"/>
      <c r="H65" s="3"/>
      <c r="I65" s="3"/>
    </row>
    <row r="66" spans="6:9">
      <c r="F66" s="3"/>
      <c r="G66" s="3"/>
      <c r="H66" s="3"/>
      <c r="I66" s="3"/>
    </row>
    <row r="67" spans="6:9">
      <c r="F67" s="3"/>
      <c r="G67" s="3"/>
      <c r="H67" s="3"/>
      <c r="I67" s="3"/>
    </row>
    <row r="68" spans="6:9">
      <c r="F68" s="3"/>
      <c r="G68" s="3"/>
      <c r="H68" s="3"/>
      <c r="I68" s="3"/>
    </row>
    <row r="69" spans="6:9">
      <c r="F69" s="3"/>
      <c r="G69" s="3"/>
      <c r="H69" s="3"/>
      <c r="I69" s="3"/>
    </row>
  </sheetData>
  <sheetProtection algorithmName="SHA-512" hashValue="AX3c2Ken2eWqdGyoEHQpJXOKRf1mIPViATfFc3tDGLNLmGrQeW7+arZyXh5/k2BcvMaKGcvsfRYjPeQfQnpR6w==" saltValue="Twt2EyfOThPKEX8x80Z8+Q==" spinCount="100000" sheet="1" objects="1" scenarios="1"/>
  <conditionalFormatting sqref="P8:P12">
    <cfRule type="containsText" dxfId="29" priority="241" operator="containsText" text="нет">
      <formula>NOT(ISERROR(SEARCH("нет",P8)))</formula>
    </cfRule>
    <cfRule type="containsText" dxfId="28" priority="242" operator="containsText" text="да">
      <formula>NOT(ISERROR(SEARCH("да",P8)))</formula>
    </cfRule>
  </conditionalFormatting>
  <conditionalFormatting sqref="L24:P24">
    <cfRule type="containsText" dxfId="27" priority="233" operator="containsText" text="нет">
      <formula>NOT(ISERROR(SEARCH("нет",L24)))</formula>
    </cfRule>
    <cfRule type="containsText" dxfId="26" priority="234" operator="containsText" text="да">
      <formula>NOT(ISERROR(SEARCH("да",L24)))</formula>
    </cfRule>
  </conditionalFormatting>
  <conditionalFormatting sqref="Q8:Q12">
    <cfRule type="containsText" dxfId="25" priority="229" operator="containsText" text="нет">
      <formula>NOT(ISERROR(SEARCH("нет",Q8)))</formula>
    </cfRule>
    <cfRule type="containsText" dxfId="24" priority="230" operator="containsText" text="да">
      <formula>NOT(ISERROR(SEARCH("да",Q8)))</formula>
    </cfRule>
  </conditionalFormatting>
  <conditionalFormatting sqref="Q24">
    <cfRule type="containsText" dxfId="23" priority="221" operator="containsText" text="нет">
      <formula>NOT(ISERROR(SEARCH("нет",Q24)))</formula>
    </cfRule>
    <cfRule type="containsText" dxfId="22" priority="222" operator="containsText" text="да">
      <formula>NOT(ISERROR(SEARCH("да",Q24)))</formula>
    </cfRule>
  </conditionalFormatting>
  <conditionalFormatting sqref="P13:Q13">
    <cfRule type="containsText" dxfId="21" priority="211" operator="containsText" text="нет">
      <formula>NOT(ISERROR(SEARCH("нет",P13)))</formula>
    </cfRule>
    <cfRule type="containsText" dxfId="20" priority="212" operator="containsText" text="да">
      <formula>NOT(ISERROR(SEARCH("да",P13)))</formula>
    </cfRule>
  </conditionalFormatting>
  <conditionalFormatting sqref="F18">
    <cfRule type="containsText" dxfId="19" priority="209" operator="containsText" text="нет">
      <formula>NOT(ISERROR(SEARCH("нет",F18)))</formula>
    </cfRule>
    <cfRule type="containsText" dxfId="18" priority="210" operator="containsText" text="да">
      <formula>NOT(ISERROR(SEARCH("да",F18)))</formula>
    </cfRule>
  </conditionalFormatting>
  <conditionalFormatting sqref="G18:I18">
    <cfRule type="containsText" dxfId="17" priority="207" operator="containsText" text="нет">
      <formula>NOT(ISERROR(SEARCH("нет",G18)))</formula>
    </cfRule>
    <cfRule type="containsText" dxfId="16" priority="208" operator="containsText" text="да">
      <formula>NOT(ISERROR(SEARCH("да",G18)))</formula>
    </cfRule>
  </conditionalFormatting>
  <conditionalFormatting sqref="C16:D16">
    <cfRule type="containsText" dxfId="15" priority="157" operator="containsText" text="нет">
      <formula>NOT(ISERROR(SEARCH("нет",C16)))</formula>
    </cfRule>
    <cfRule type="containsText" dxfId="14" priority="158" operator="containsText" text="да">
      <formula>NOT(ISERROR(SEARCH("да",C16)))</formula>
    </cfRule>
  </conditionalFormatting>
  <conditionalFormatting sqref="C19:I19">
    <cfRule type="containsText" dxfId="13" priority="155" operator="containsText" text="нет">
      <formula>NOT(ISERROR(SEARCH("нет",C19)))</formula>
    </cfRule>
    <cfRule type="containsText" dxfId="12" priority="156" operator="containsText" text="да">
      <formula>NOT(ISERROR(SEARCH("да",C19)))</formula>
    </cfRule>
  </conditionalFormatting>
  <conditionalFormatting sqref="C17">
    <cfRule type="containsText" dxfId="11" priority="105" operator="containsText" text="нет">
      <formula>NOT(ISERROR(SEARCH("нет",C17)))</formula>
    </cfRule>
    <cfRule type="containsText" dxfId="10" priority="106" operator="containsText" text="да">
      <formula>NOT(ISERROR(SEARCH("да",C17)))</formula>
    </cfRule>
  </conditionalFormatting>
  <conditionalFormatting sqref="C18">
    <cfRule type="containsText" dxfId="9" priority="103" operator="containsText" text="нет">
      <formula>NOT(ISERROR(SEARCH("нет",C18)))</formula>
    </cfRule>
    <cfRule type="containsText" dxfId="8" priority="104" operator="containsText" text="да">
      <formula>NOT(ISERROR(SEARCH("да",C18)))</formula>
    </cfRule>
  </conditionalFormatting>
  <conditionalFormatting sqref="B19:B24 B16:B17 B26">
    <cfRule type="containsText" dxfId="7" priority="49" operator="containsText" text="нет">
      <formula>NOT(ISERROR(SEARCH("нет",B16)))</formula>
    </cfRule>
    <cfRule type="containsText" dxfId="6" priority="50" operator="containsText" text="да">
      <formula>NOT(ISERROR(SEARCH("да",B16)))</formula>
    </cfRule>
  </conditionalFormatting>
  <conditionalFormatting sqref="B6:B17">
    <cfRule type="containsText" dxfId="5" priority="47" operator="containsText" text="нет">
      <formula>NOT(ISERROR(SEARCH("нет",B6)))</formula>
    </cfRule>
    <cfRule type="containsText" dxfId="4" priority="48" operator="containsText" text="да">
      <formula>NOT(ISERROR(SEARCH("да",B6)))</formula>
    </cfRule>
  </conditionalFormatting>
  <conditionalFormatting sqref="B18">
    <cfRule type="containsText" dxfId="3" priority="45" operator="containsText" text="нет">
      <formula>NOT(ISERROR(SEARCH("нет",B18)))</formula>
    </cfRule>
    <cfRule type="containsText" dxfId="2" priority="46" operator="containsText" text="да">
      <formula>NOT(ISERROR(SEARCH("да",B18)))</formula>
    </cfRule>
  </conditionalFormatting>
  <conditionalFormatting sqref="B25">
    <cfRule type="containsText" dxfId="1" priority="23" operator="containsText" text="нет">
      <formula>NOT(ISERROR(SEARCH("нет",B25)))</formula>
    </cfRule>
    <cfRule type="containsText" dxfId="0" priority="24" operator="containsText" text="да">
      <formula>NOT(ISERROR(SEARCH("да",B25)))</formula>
    </cfRule>
  </conditionalFormatting>
  <pageMargins left="0.7" right="0.7" top="0.75" bottom="0.75" header="0.3" footer="0.3"/>
  <pageSetup paperSize="9" scale="55" orientation="portrait" horizontalDpi="0" verticalDpi="0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3AD706B-578A-404D-A774-1DBB3F04FB15}">
          <x14:formula1>
            <xm:f>'Вспомогательные данные'!$A$5:$A$9</xm:f>
          </x14:formula1>
          <xm:sqref>B6</xm:sqref>
        </x14:dataValidation>
        <x14:dataValidation type="list" allowBlank="1" showInputMessage="1" showErrorMessage="1" xr:uid="{B681EF6E-DE74-0B4E-9379-13CA1D8035EF}">
          <x14:formula1>
            <xm:f>'Вспомогательные данные'!$A$10:$A$13</xm:f>
          </x14:formula1>
          <xm:sqref>B7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77F80-0B21-1245-A4A0-3383A3BAFC0B}">
  <dimension ref="A1:K56"/>
  <sheetViews>
    <sheetView workbookViewId="0">
      <selection activeCell="D13" sqref="D13"/>
    </sheetView>
  </sheetViews>
  <sheetFormatPr baseColWidth="10" defaultRowHeight="16"/>
  <sheetData>
    <row r="1" spans="1:11">
      <c r="A1" s="2" t="s">
        <v>3</v>
      </c>
    </row>
    <row r="3" spans="1:11">
      <c r="A3" s="56" t="s">
        <v>1</v>
      </c>
      <c r="B3" s="58" t="s">
        <v>0</v>
      </c>
      <c r="C3" s="55" t="s">
        <v>2</v>
      </c>
      <c r="D3" s="55"/>
      <c r="E3" s="55"/>
      <c r="F3" s="55"/>
      <c r="G3" s="55"/>
    </row>
    <row r="4" spans="1:11" ht="35" customHeight="1">
      <c r="A4" s="57"/>
      <c r="B4" s="59"/>
      <c r="C4" s="11">
        <v>121</v>
      </c>
      <c r="D4" s="11">
        <v>120.5</v>
      </c>
      <c r="E4" s="11">
        <v>120</v>
      </c>
      <c r="F4" s="11">
        <v>119.5</v>
      </c>
      <c r="G4" s="11">
        <v>119</v>
      </c>
      <c r="H4" s="11">
        <v>118.5</v>
      </c>
      <c r="I4" s="11">
        <v>118</v>
      </c>
      <c r="J4" s="11">
        <v>117.5</v>
      </c>
      <c r="K4" s="11">
        <v>117</v>
      </c>
    </row>
    <row r="5" spans="1:11">
      <c r="A5" s="11">
        <v>121</v>
      </c>
      <c r="B5" s="61">
        <v>3000</v>
      </c>
      <c r="C5" s="5">
        <f>B5-B$5</f>
        <v>0</v>
      </c>
      <c r="D5" s="5">
        <f>B5-B$6</f>
        <v>74.5</v>
      </c>
      <c r="E5" s="5">
        <f>B5-B$7</f>
        <v>149</v>
      </c>
      <c r="F5" s="5">
        <f>B5-B$8</f>
        <v>217</v>
      </c>
      <c r="G5" s="5">
        <f>B5-B$9</f>
        <v>285</v>
      </c>
      <c r="H5" s="35">
        <f t="shared" ref="H5:H10" si="0">B5-B$10</f>
        <v>350</v>
      </c>
      <c r="I5" s="36">
        <f t="shared" ref="I5:I11" si="1">B5-B$11</f>
        <v>415</v>
      </c>
      <c r="J5" s="36">
        <f t="shared" ref="J5:J12" si="2">B5-B$12</f>
        <v>480</v>
      </c>
      <c r="K5" s="37">
        <f t="shared" ref="K5:K13" si="3">B5-B$13</f>
        <v>545</v>
      </c>
    </row>
    <row r="6" spans="1:11">
      <c r="A6" s="11">
        <v>120.5</v>
      </c>
      <c r="B6" s="61">
        <v>2925.5</v>
      </c>
      <c r="C6" s="5"/>
      <c r="D6" s="5">
        <f>B6-B$6</f>
        <v>0</v>
      </c>
      <c r="E6" s="5">
        <f>B6-B$7</f>
        <v>74.5</v>
      </c>
      <c r="F6" s="5">
        <f>B6-B$8</f>
        <v>142.5</v>
      </c>
      <c r="G6" s="5">
        <f>B6-B$9</f>
        <v>210.5</v>
      </c>
      <c r="H6" s="38">
        <f t="shared" si="0"/>
        <v>275.5</v>
      </c>
      <c r="I6" s="20">
        <f t="shared" si="1"/>
        <v>340.5</v>
      </c>
      <c r="J6" s="20">
        <f t="shared" si="2"/>
        <v>405.5</v>
      </c>
      <c r="K6" s="39">
        <f t="shared" si="3"/>
        <v>470.5</v>
      </c>
    </row>
    <row r="7" spans="1:11">
      <c r="A7" s="11">
        <v>120</v>
      </c>
      <c r="B7" s="61">
        <v>2851</v>
      </c>
      <c r="C7" s="5"/>
      <c r="D7" s="5"/>
      <c r="E7" s="5">
        <f>B7-B$7</f>
        <v>0</v>
      </c>
      <c r="F7" s="5">
        <f>B7-B$8</f>
        <v>68</v>
      </c>
      <c r="G7" s="5">
        <f>B7-B$9</f>
        <v>136</v>
      </c>
      <c r="H7" s="38">
        <f t="shared" si="0"/>
        <v>201</v>
      </c>
      <c r="I7" s="20">
        <f t="shared" si="1"/>
        <v>266</v>
      </c>
      <c r="J7" s="20">
        <f t="shared" si="2"/>
        <v>331</v>
      </c>
      <c r="K7" s="39">
        <f t="shared" si="3"/>
        <v>396</v>
      </c>
    </row>
    <row r="8" spans="1:11">
      <c r="A8" s="11">
        <v>119.5</v>
      </c>
      <c r="B8" s="61">
        <v>2783</v>
      </c>
      <c r="C8" s="5"/>
      <c r="D8" s="5"/>
      <c r="E8" s="5"/>
      <c r="F8" s="5">
        <f>B8-B$8</f>
        <v>0</v>
      </c>
      <c r="G8" s="5">
        <f>B8-B$9</f>
        <v>68</v>
      </c>
      <c r="H8" s="38">
        <f t="shared" si="0"/>
        <v>133</v>
      </c>
      <c r="I8" s="20">
        <f t="shared" si="1"/>
        <v>198</v>
      </c>
      <c r="J8" s="20">
        <f t="shared" si="2"/>
        <v>263</v>
      </c>
      <c r="K8" s="39">
        <f t="shared" si="3"/>
        <v>328</v>
      </c>
    </row>
    <row r="9" spans="1:11">
      <c r="A9" s="11">
        <v>119</v>
      </c>
      <c r="B9" s="61">
        <v>2715</v>
      </c>
      <c r="C9" s="5"/>
      <c r="D9" s="5"/>
      <c r="E9" s="5"/>
      <c r="F9" s="5"/>
      <c r="G9" s="5">
        <f>B9-B$9</f>
        <v>0</v>
      </c>
      <c r="H9" s="40">
        <f t="shared" si="0"/>
        <v>65</v>
      </c>
      <c r="I9" s="41">
        <f t="shared" si="1"/>
        <v>130</v>
      </c>
      <c r="J9" s="41">
        <f t="shared" si="2"/>
        <v>195</v>
      </c>
      <c r="K9" s="42">
        <f t="shared" si="3"/>
        <v>260</v>
      </c>
    </row>
    <row r="10" spans="1:11">
      <c r="A10" s="11">
        <v>118.5</v>
      </c>
      <c r="B10" s="61">
        <v>2650</v>
      </c>
      <c r="C10" s="5"/>
      <c r="D10" s="5"/>
      <c r="E10" s="5"/>
      <c r="F10" s="5"/>
      <c r="G10" s="5"/>
      <c r="H10" s="5">
        <f t="shared" si="0"/>
        <v>0</v>
      </c>
      <c r="I10" s="5">
        <f t="shared" si="1"/>
        <v>65</v>
      </c>
      <c r="J10" s="5">
        <f t="shared" si="2"/>
        <v>130</v>
      </c>
      <c r="K10" s="5">
        <f t="shared" si="3"/>
        <v>195</v>
      </c>
    </row>
    <row r="11" spans="1:11">
      <c r="A11" s="11">
        <v>118</v>
      </c>
      <c r="B11" s="61">
        <v>2585</v>
      </c>
      <c r="C11" s="5"/>
      <c r="D11" s="5"/>
      <c r="E11" s="5"/>
      <c r="F11" s="5"/>
      <c r="G11" s="5"/>
      <c r="H11" s="5"/>
      <c r="I11" s="5">
        <f t="shared" si="1"/>
        <v>0</v>
      </c>
      <c r="J11" s="5">
        <f t="shared" si="2"/>
        <v>65</v>
      </c>
      <c r="K11" s="5">
        <f t="shared" si="3"/>
        <v>130</v>
      </c>
    </row>
    <row r="12" spans="1:11">
      <c r="A12" s="11">
        <v>117.5</v>
      </c>
      <c r="B12" s="61">
        <v>2520</v>
      </c>
      <c r="C12" s="5"/>
      <c r="D12" s="5"/>
      <c r="E12" s="5"/>
      <c r="F12" s="5"/>
      <c r="G12" s="5"/>
      <c r="H12" s="5"/>
      <c r="I12" s="5"/>
      <c r="J12" s="5">
        <f t="shared" si="2"/>
        <v>0</v>
      </c>
      <c r="K12" s="5">
        <f t="shared" si="3"/>
        <v>65</v>
      </c>
    </row>
    <row r="13" spans="1:11">
      <c r="A13" s="11">
        <v>117</v>
      </c>
      <c r="B13" s="61">
        <v>2455</v>
      </c>
      <c r="C13" s="5"/>
      <c r="D13" s="5"/>
      <c r="E13" s="5"/>
      <c r="F13" s="5"/>
      <c r="G13" s="5"/>
      <c r="H13" s="5"/>
      <c r="I13" s="5"/>
      <c r="J13" s="5"/>
      <c r="K13" s="5">
        <f t="shared" si="3"/>
        <v>0</v>
      </c>
    </row>
    <row r="18" spans="1:5">
      <c r="A18" s="2" t="s">
        <v>31</v>
      </c>
    </row>
    <row r="19" spans="1:5">
      <c r="A19" s="2"/>
    </row>
    <row r="20" spans="1:5" ht="103" customHeight="1">
      <c r="A20" s="46" t="s">
        <v>25</v>
      </c>
      <c r="B20" s="46" t="s">
        <v>26</v>
      </c>
      <c r="C20" s="46" t="s">
        <v>33</v>
      </c>
      <c r="D20" s="46" t="s">
        <v>30</v>
      </c>
      <c r="E20" s="46" t="s">
        <v>34</v>
      </c>
    </row>
    <row r="21" spans="1:5">
      <c r="A21" s="4">
        <v>0</v>
      </c>
      <c r="B21" s="3">
        <f>IF(A21&lt;='Расчет попуска'!$B$11,'Расчет попуска'!$B$8+A21*'Расчет попуска'!$B$22,IF(A21&lt;='Расчет попуска'!$B$11+'Расчет попуска'!$B$10,'Расчет попуска'!$B$9,IF(A21&lt;='Расчет попуска'!$B$11+'Расчет попуска'!$B$10+'Расчет попуска'!$B$12+1,'Расчет попуска'!$B$9-'Расчет попуска'!$B$23*(A21-'Расчет попуска'!$B$10-'Расчет попуска'!$B$11),'Расчет попуска'!$B$8)))</f>
        <v>250</v>
      </c>
      <c r="C21" s="3">
        <f>IF('Расчет попуска'!$B$8+A21*50&lt;='Расчет попуска'!$B$9,'Расчет попуска'!$B$8+A21*50,IF(A21&lt;'Расчет попуска'!$B$11+'Расчет попуска'!$B$10,'Расчет попуска'!$B$9,IF('Расчет попуска'!$B$9-50*(A21-'Расчет попуска'!$B$10-'Расчет попуска'!$B$11)&gt;='Расчет попуска'!$B$8,'Расчет попуска'!$B$9-50*(A21-'Расчет попуска'!$B$10-'Расчет попуска'!$B$11),'Расчет попуска'!$B$8)))</f>
        <v>250</v>
      </c>
      <c r="D21" s="3">
        <f>'Расчет попуска'!$B$13</f>
        <v>350</v>
      </c>
      <c r="E21" s="3">
        <f>'Расчет попуска'!$B$8+150</f>
        <v>400</v>
      </c>
    </row>
    <row r="22" spans="1:5">
      <c r="A22">
        <v>1</v>
      </c>
      <c r="B22" s="3">
        <f>IF(A22&lt;='Расчет попуска'!$B$11,'Расчет попуска'!$B$8+A22*'Расчет попуска'!$B$22,IF(A22&lt;='Расчет попуска'!$B$11+'Расчет попуска'!$B$10,'Расчет попуска'!$B$9,IF(A22&lt;='Расчет попуска'!$B$11+'Расчет попуска'!$B$10+'Расчет попуска'!$B$12+1,'Расчет попуска'!$B$9-'Расчет попуска'!$B$23*(A22-'Расчет попуска'!$B$10-'Расчет попуска'!$B$11),'Расчет попуска'!$B$8)))</f>
        <v>287.5</v>
      </c>
      <c r="C22" s="3">
        <f>IF('Расчет попуска'!$B$8+A22*50&lt;='Расчет попуска'!$B$9,'Расчет попуска'!$B$8+A22*50,IF(A22&lt;'Расчет попуска'!$B$11+'Расчет попуска'!$B$10,'Расчет попуска'!$B$9,IF('Расчет попуска'!$B$9-50*(A22-'Расчет попуска'!$B$10-'Расчет попуска'!$B$11)&gt;='Расчет попуска'!$B$8,'Расчет попуска'!$B$9-50*(A22-'Расчет попуска'!$B$10-'Расчет попуска'!$B$11),'Расчет попуска'!$B$8)))</f>
        <v>300</v>
      </c>
      <c r="D22" s="3">
        <f>'Расчет попуска'!$B$13</f>
        <v>350</v>
      </c>
      <c r="E22" s="3">
        <f>'Расчет попуска'!$B$8+150</f>
        <v>400</v>
      </c>
    </row>
    <row r="23" spans="1:5">
      <c r="A23">
        <v>2</v>
      </c>
      <c r="B23" s="3">
        <f>IF(A23&lt;='Расчет попуска'!$B$11,'Расчет попуска'!$B$8+A23*'Расчет попуска'!$B$22,IF(A23&lt;='Расчет попуска'!$B$11+'Расчет попуска'!$B$10,'Расчет попуска'!$B$9,IF(A23&lt;='Расчет попуска'!$B$11+'Расчет попуска'!$B$10+'Расчет попуска'!$B$12+1,'Расчет попуска'!$B$9-'Расчет попуска'!$B$23*(A23-'Расчет попуска'!$B$10-'Расчет попуска'!$B$11),'Расчет попуска'!$B$8)))</f>
        <v>325</v>
      </c>
      <c r="C23" s="3">
        <f>IF('Расчет попуска'!$B$8+A23*50&lt;='Расчет попуска'!$B$9,'Расчет попуска'!$B$8+A23*50,IF(A23&lt;'Расчет попуска'!$B$11+'Расчет попуска'!$B$10,'Расчет попуска'!$B$9,IF('Расчет попуска'!$B$9-50*(A23-'Расчет попуска'!$B$10-'Расчет попуска'!$B$11)&gt;='Расчет попуска'!$B$8,'Расчет попуска'!$B$9-50*(A23-'Расчет попуска'!$B$10-'Расчет попуска'!$B$11),'Расчет попуска'!$B$8)))</f>
        <v>350</v>
      </c>
      <c r="D23" s="3">
        <f>'Расчет попуска'!$B$13</f>
        <v>350</v>
      </c>
      <c r="E23" s="3">
        <f>'Расчет попуска'!$B$8+150</f>
        <v>400</v>
      </c>
    </row>
    <row r="24" spans="1:5">
      <c r="A24">
        <v>3</v>
      </c>
      <c r="B24" s="3">
        <f>IF(A24&lt;='Расчет попуска'!$B$11,'Расчет попуска'!$B$8+A24*'Расчет попуска'!$B$22,IF(A24&lt;='Расчет попуска'!$B$11+'Расчет попуска'!$B$10,'Расчет попуска'!$B$9,IF(A24&lt;='Расчет попуска'!$B$11+'Расчет попуска'!$B$10+'Расчет попуска'!$B$12+1,'Расчет попуска'!$B$9-'Расчет попуска'!$B$23*(A24-'Расчет попуска'!$B$10-'Расчет попуска'!$B$11),'Расчет попуска'!$B$8)))</f>
        <v>362.5</v>
      </c>
      <c r="C24" s="3">
        <f>IF('Расчет попуска'!$B$8+A24*50&lt;='Расчет попуска'!$B$9,'Расчет попуска'!$B$8+A24*50,IF(A24&lt;'Расчет попуска'!$B$11+'Расчет попуска'!$B$10,'Расчет попуска'!$B$9,IF('Расчет попуска'!$B$9-50*(A24-'Расчет попуска'!$B$10-'Расчет попуска'!$B$11)&gt;='Расчет попуска'!$B$8,'Расчет попуска'!$B$9-50*(A24-'Расчет попуска'!$B$10-'Расчет попуска'!$B$11),'Расчет попуска'!$B$8)))</f>
        <v>400</v>
      </c>
      <c r="D24" s="3">
        <f>'Расчет попуска'!$B$13</f>
        <v>350</v>
      </c>
      <c r="E24" s="3">
        <f>'Расчет попуска'!$B$8+150</f>
        <v>400</v>
      </c>
    </row>
    <row r="25" spans="1:5">
      <c r="A25">
        <v>4</v>
      </c>
      <c r="B25" s="3">
        <f>IF(A25&lt;='Расчет попуска'!$B$11,'Расчет попуска'!$B$8+A25*'Расчет попуска'!$B$22,IF(A25&lt;='Расчет попуска'!$B$11+'Расчет попуска'!$B$10,'Расчет попуска'!$B$9,IF(A25&lt;='Расчет попуска'!$B$11+'Расчет попуска'!$B$10+'Расчет попуска'!$B$12+1,'Расчет попуска'!$B$9-'Расчет попуска'!$B$23*(A25-'Расчет попуска'!$B$10-'Расчет попуска'!$B$11),'Расчет попуска'!$B$8)))</f>
        <v>400</v>
      </c>
      <c r="C25" s="3">
        <f>IF('Расчет попуска'!$B$8+A25*50&lt;='Расчет попуска'!$B$9,'Расчет попуска'!$B$8+A25*50,IF(A25&lt;'Расчет попуска'!$B$11+'Расчет попуска'!$B$10,'Расчет попуска'!$B$9,IF('Расчет попуска'!$B$9-50*(A25-'Расчет попуска'!$B$10-'Расчет попуска'!$B$11)&gt;='Расчет попуска'!$B$8,'Расчет попуска'!$B$9-50*(A25-'Расчет попуска'!$B$10-'Расчет попуска'!$B$11),'Расчет попуска'!$B$8)))</f>
        <v>400</v>
      </c>
      <c r="D25" s="3">
        <f>'Расчет попуска'!$B$13</f>
        <v>350</v>
      </c>
      <c r="E25" s="3">
        <f>'Расчет попуска'!$B$8+150</f>
        <v>400</v>
      </c>
    </row>
    <row r="26" spans="1:5">
      <c r="A26">
        <v>5</v>
      </c>
      <c r="B26" s="3">
        <f>IF(A26&lt;='Расчет попуска'!$B$11,'Расчет попуска'!$B$8+A26*'Расчет попуска'!$B$22,IF(A26&lt;='Расчет попуска'!$B$11+'Расчет попуска'!$B$10,'Расчет попуска'!$B$9,IF(A26&lt;='Расчет попуска'!$B$11+'Расчет попуска'!$B$10+'Расчет попуска'!$B$12+1,'Расчет попуска'!$B$9-'Расчет попуска'!$B$23*(A26-'Расчет попуска'!$B$10-'Расчет попуска'!$B$11),'Расчет попуска'!$B$8)))</f>
        <v>400</v>
      </c>
      <c r="C26" s="3">
        <f>IF('Расчет попуска'!$B$8+A26*50&lt;='Расчет попуска'!$B$9,'Расчет попуска'!$B$8+A26*50,IF(A26&lt;'Расчет попуска'!$B$11+'Расчет попуска'!$B$10,'Расчет попуска'!$B$9,IF('Расчет попуска'!$B$9-50*(A26-'Расчет попуска'!$B$10-'Расчет попуска'!$B$11)&gt;='Расчет попуска'!$B$8,'Расчет попуска'!$B$9-50*(A26-'Расчет попуска'!$B$10-'Расчет попуска'!$B$11),'Расчет попуска'!$B$8)))</f>
        <v>400</v>
      </c>
      <c r="D26" s="3">
        <f>'Расчет попуска'!$B$13</f>
        <v>350</v>
      </c>
      <c r="E26" s="3">
        <f>'Расчет попуска'!$B$8+150</f>
        <v>400</v>
      </c>
    </row>
    <row r="27" spans="1:5">
      <c r="A27">
        <v>6</v>
      </c>
      <c r="B27" s="3">
        <f>IF(A27&lt;='Расчет попуска'!$B$11,'Расчет попуска'!$B$8+A27*'Расчет попуска'!$B$22,IF(A27&lt;='Расчет попуска'!$B$11+'Расчет попуска'!$B$10,'Расчет попуска'!$B$9,IF(A27&lt;='Расчет попуска'!$B$11+'Расчет попуска'!$B$10+'Расчет попуска'!$B$12+1,'Расчет попуска'!$B$9-'Расчет попуска'!$B$23*(A27-'Расчет попуска'!$B$10-'Расчет попуска'!$B$11),'Расчет попуска'!$B$8)))</f>
        <v>400</v>
      </c>
      <c r="C27" s="3">
        <f>IF('Расчет попуска'!$B$8+A27*50&lt;='Расчет попуска'!$B$9,'Расчет попуска'!$B$8+A27*50,IF(A27&lt;'Расчет попуска'!$B$11+'Расчет попуска'!$B$10,'Расчет попуска'!$B$9,IF('Расчет попуска'!$B$9-50*(A27-'Расчет попуска'!$B$10-'Расчет попуска'!$B$11)&gt;='Расчет попуска'!$B$8,'Расчет попуска'!$B$9-50*(A27-'Расчет попуска'!$B$10-'Расчет попуска'!$B$11),'Расчет попуска'!$B$8)))</f>
        <v>400</v>
      </c>
      <c r="D27" s="3">
        <f>'Расчет попуска'!$B$13</f>
        <v>350</v>
      </c>
      <c r="E27" s="3">
        <f>'Расчет попуска'!$B$8+150</f>
        <v>400</v>
      </c>
    </row>
    <row r="28" spans="1:5">
      <c r="A28">
        <v>7</v>
      </c>
      <c r="B28" s="3">
        <f>IF(A28&lt;='Расчет попуска'!$B$11,'Расчет попуска'!$B$8+A28*'Расчет попуска'!$B$22,IF(A28&lt;='Расчет попуска'!$B$11+'Расчет попуска'!$B$10,'Расчет попуска'!$B$9,IF(A28&lt;='Расчет попуска'!$B$11+'Расчет попуска'!$B$10+'Расчет попуска'!$B$12+1,'Расчет попуска'!$B$9-'Расчет попуска'!$B$23*(A28-'Расчет попуска'!$B$10-'Расчет попуска'!$B$11),'Расчет попуска'!$B$8)))</f>
        <v>400</v>
      </c>
      <c r="C28" s="3">
        <f>IF('Расчет попуска'!$B$8+A28*50&lt;='Расчет попуска'!$B$9,'Расчет попуска'!$B$8+A28*50,IF(A28&lt;'Расчет попуска'!$B$11+'Расчет попуска'!$B$10,'Расчет попуска'!$B$9,IF('Расчет попуска'!$B$9-50*(A28-'Расчет попуска'!$B$10-'Расчет попуска'!$B$11)&gt;='Расчет попуска'!$B$8,'Расчет попуска'!$B$9-50*(A28-'Расчет попуска'!$B$10-'Расчет попуска'!$B$11),'Расчет попуска'!$B$8)))</f>
        <v>400</v>
      </c>
      <c r="D28" s="3">
        <f>'Расчет попуска'!$B$13</f>
        <v>350</v>
      </c>
      <c r="E28" s="3">
        <f>'Расчет попуска'!$B$8+150</f>
        <v>400</v>
      </c>
    </row>
    <row r="29" spans="1:5">
      <c r="A29">
        <v>8</v>
      </c>
      <c r="B29" s="3">
        <f>IF(A29&lt;='Расчет попуска'!$B$11,'Расчет попуска'!$B$8+A29*'Расчет попуска'!$B$22,IF(A29&lt;='Расчет попуска'!$B$11+'Расчет попуска'!$B$10,'Расчет попуска'!$B$9,IF(A29&lt;='Расчет попуска'!$B$11+'Расчет попуска'!$B$10+'Расчет попуска'!$B$12+1,'Расчет попуска'!$B$9-'Расчет попуска'!$B$23*(A29-'Расчет попуска'!$B$10-'Расчет попуска'!$B$11),'Расчет попуска'!$B$8)))</f>
        <v>400</v>
      </c>
      <c r="C29" s="3">
        <f>IF('Расчет попуска'!$B$8+A29*50&lt;='Расчет попуска'!$B$9,'Расчет попуска'!$B$8+A29*50,IF(A29&lt;'Расчет попуска'!$B$11+'Расчет попуска'!$B$10,'Расчет попуска'!$B$9,IF('Расчет попуска'!$B$9-50*(A29-'Расчет попуска'!$B$10-'Расчет попуска'!$B$11)&gt;='Расчет попуска'!$B$8,'Расчет попуска'!$B$9-50*(A29-'Расчет попуска'!$B$10-'Расчет попуска'!$B$11),'Расчет попуска'!$B$8)))</f>
        <v>400</v>
      </c>
      <c r="D29" s="3">
        <f>'Расчет попуска'!$B$13</f>
        <v>350</v>
      </c>
      <c r="E29" s="3">
        <f>'Расчет попуска'!$B$8+150</f>
        <v>400</v>
      </c>
    </row>
    <row r="30" spans="1:5">
      <c r="A30">
        <v>9</v>
      </c>
      <c r="B30" s="3">
        <f>IF(A30&lt;='Расчет попуска'!$B$11,'Расчет попуска'!$B$8+A30*'Расчет попуска'!$B$22,IF(A30&lt;='Расчет попуска'!$B$11+'Расчет попуска'!$B$10,'Расчет попуска'!$B$9,IF(A30&lt;='Расчет попуска'!$B$11+'Расчет попуска'!$B$10+'Расчет попуска'!$B$12+1,'Расчет попуска'!$B$9-'Расчет попуска'!$B$23*(A30-'Расчет попуска'!$B$10-'Расчет попуска'!$B$11),'Расчет попуска'!$B$8)))</f>
        <v>400</v>
      </c>
      <c r="C30" s="3">
        <f>IF('Расчет попуска'!$B$8+A30*50&lt;='Расчет попуска'!$B$9,'Расчет попуска'!$B$8+A30*50,IF(A30&lt;'Расчет попуска'!$B$11+'Расчет попуска'!$B$10,'Расчет попуска'!$B$9,IF('Расчет попуска'!$B$9-50*(A30-'Расчет попуска'!$B$10-'Расчет попуска'!$B$11)&gt;='Расчет попуска'!$B$8,'Расчет попуска'!$B$9-50*(A30-'Расчет попуска'!$B$10-'Расчет попуска'!$B$11),'Расчет попуска'!$B$8)))</f>
        <v>400</v>
      </c>
      <c r="D30" s="3">
        <f>'Расчет попуска'!$B$13</f>
        <v>350</v>
      </c>
      <c r="E30" s="3">
        <f>'Расчет попуска'!$B$8+150</f>
        <v>400</v>
      </c>
    </row>
    <row r="31" spans="1:5">
      <c r="A31">
        <v>10</v>
      </c>
      <c r="B31" s="3">
        <f>IF(A31&lt;='Расчет попуска'!$B$11,'Расчет попуска'!$B$8+A31*'Расчет попуска'!$B$22,IF(A31&lt;='Расчет попуска'!$B$11+'Расчет попуска'!$B$10,'Расчет попуска'!$B$9,IF(A31&lt;='Расчет попуска'!$B$11+'Расчет попуска'!$B$10+'Расчет попуска'!$B$12+1,'Расчет попуска'!$B$9-'Расчет попуска'!$B$23*(A31-'Расчет попуска'!$B$10-'Расчет попуска'!$B$11),'Расчет попуска'!$B$8)))</f>
        <v>400</v>
      </c>
      <c r="C31" s="3">
        <f>IF('Расчет попуска'!$B$8+A31*50&lt;='Расчет попуска'!$B$9,'Расчет попуска'!$B$8+A31*50,IF(A31&lt;'Расчет попуска'!$B$11+'Расчет попуска'!$B$10,'Расчет попуска'!$B$9,IF('Расчет попуска'!$B$9-50*(A31-'Расчет попуска'!$B$10-'Расчет попуска'!$B$11)&gt;='Расчет попуска'!$B$8,'Расчет попуска'!$B$9-50*(A31-'Расчет попуска'!$B$10-'Расчет попуска'!$B$11),'Расчет попуска'!$B$8)))</f>
        <v>400</v>
      </c>
      <c r="D31" s="3">
        <f>'Расчет попуска'!$B$13</f>
        <v>350</v>
      </c>
      <c r="E31" s="3">
        <f>'Расчет попуска'!$B$8+150</f>
        <v>400</v>
      </c>
    </row>
    <row r="32" spans="1:5">
      <c r="A32">
        <v>11</v>
      </c>
      <c r="B32" s="3">
        <f>IF(A32&lt;='Расчет попуска'!$B$11,'Расчет попуска'!$B$8+A32*'Расчет попуска'!$B$22,IF(A32&lt;='Расчет попуска'!$B$11+'Расчет попуска'!$B$10,'Расчет попуска'!$B$9,IF(A32&lt;='Расчет попуска'!$B$11+'Расчет попуска'!$B$10+'Расчет попуска'!$B$12+1,'Расчет попуска'!$B$9-'Расчет попуска'!$B$23*(A32-'Расчет попуска'!$B$10-'Расчет попуска'!$B$11),'Расчет попуска'!$B$8)))</f>
        <v>400</v>
      </c>
      <c r="C32" s="3">
        <f>IF('Расчет попуска'!$B$8+A32*50&lt;='Расчет попуска'!$B$9,'Расчет попуска'!$B$8+A32*50,IF(A32&lt;'Расчет попуска'!$B$11+'Расчет попуска'!$B$10,'Расчет попуска'!$B$9,IF('Расчет попуска'!$B$9-50*(A32-'Расчет попуска'!$B$10-'Расчет попуска'!$B$11)&gt;='Расчет попуска'!$B$8,'Расчет попуска'!$B$9-50*(A32-'Расчет попуска'!$B$10-'Расчет попуска'!$B$11),'Расчет попуска'!$B$8)))</f>
        <v>400</v>
      </c>
      <c r="D32" s="3">
        <f>'Расчет попуска'!$B$13</f>
        <v>350</v>
      </c>
      <c r="E32" s="3">
        <f>'Расчет попуска'!$B$8+150</f>
        <v>400</v>
      </c>
    </row>
    <row r="33" spans="1:5">
      <c r="A33">
        <v>12</v>
      </c>
      <c r="B33" s="3">
        <f>IF(A33&lt;='Расчет попуска'!$B$11,'Расчет попуска'!$B$8+A33*'Расчет попуска'!$B$22,IF(A33&lt;='Расчет попуска'!$B$11+'Расчет попуска'!$B$10,'Расчет попуска'!$B$9,IF(A33&lt;='Расчет попуска'!$B$11+'Расчет попуска'!$B$10+'Расчет попуска'!$B$12+1,'Расчет попуска'!$B$9-'Расчет попуска'!$B$23*(A33-'Расчет попуска'!$B$10-'Расчет попуска'!$B$11),'Расчет попуска'!$B$8)))</f>
        <v>400</v>
      </c>
      <c r="C33" s="3">
        <f>IF('Расчет попуска'!$B$8+A33*50&lt;='Расчет попуска'!$B$9,'Расчет попуска'!$B$8+A33*50,IF(A33&lt;'Расчет попуска'!$B$11+'Расчет попуска'!$B$10,'Расчет попуска'!$B$9,IF('Расчет попуска'!$B$9-50*(A33-'Расчет попуска'!$B$10-'Расчет попуска'!$B$11)&gt;='Расчет попуска'!$B$8,'Расчет попуска'!$B$9-50*(A33-'Расчет попуска'!$B$10-'Расчет попуска'!$B$11),'Расчет попуска'!$B$8)))</f>
        <v>400</v>
      </c>
      <c r="D33" s="3">
        <f>'Расчет попуска'!$B$13</f>
        <v>350</v>
      </c>
      <c r="E33" s="3">
        <f>'Расчет попуска'!$B$8+150</f>
        <v>400</v>
      </c>
    </row>
    <row r="34" spans="1:5">
      <c r="A34">
        <v>13</v>
      </c>
      <c r="B34" s="3">
        <f>IF(A34&lt;='Расчет попуска'!$B$11,'Расчет попуска'!$B$8+A34*'Расчет попуска'!$B$22,IF(A34&lt;='Расчет попуска'!$B$11+'Расчет попуска'!$B$10,'Расчет попуска'!$B$9,IF(A34&lt;='Расчет попуска'!$B$11+'Расчет попуска'!$B$10+'Расчет попуска'!$B$12+1,'Расчет попуска'!$B$9-'Расчет попуска'!$B$23*(A34-'Расчет попуска'!$B$10-'Расчет попуска'!$B$11),'Расчет попуска'!$B$8)))</f>
        <v>400</v>
      </c>
      <c r="C34" s="3">
        <f>IF('Расчет попуска'!$B$8+A34*50&lt;='Расчет попуска'!$B$9,'Расчет попуска'!$B$8+A34*50,IF(A34&lt;'Расчет попуска'!$B$11+'Расчет попуска'!$B$10,'Расчет попуска'!$B$9,IF('Расчет попуска'!$B$9-50*(A34-'Расчет попуска'!$B$10-'Расчет попуска'!$B$11)&gt;='Расчет попуска'!$B$8,'Расчет попуска'!$B$9-50*(A34-'Расчет попуска'!$B$10-'Расчет попуска'!$B$11),'Расчет попуска'!$B$8)))</f>
        <v>400</v>
      </c>
      <c r="D34" s="3">
        <f>'Расчет попуска'!$B$13</f>
        <v>350</v>
      </c>
      <c r="E34" s="3">
        <f>'Расчет попуска'!$B$8+150</f>
        <v>400</v>
      </c>
    </row>
    <row r="35" spans="1:5">
      <c r="A35">
        <v>14</v>
      </c>
      <c r="B35" s="3">
        <f>IF(A35&lt;='Расчет попуска'!$B$11,'Расчет попуска'!$B$8+A35*'Расчет попуска'!$B$22,IF(A35&lt;='Расчет попуска'!$B$11+'Расчет попуска'!$B$10,'Расчет попуска'!$B$9,IF(A35&lt;='Расчет попуска'!$B$11+'Расчет попуска'!$B$10+'Расчет попуска'!$B$12+1,'Расчет попуска'!$B$9-'Расчет попуска'!$B$23*(A35-'Расчет попуска'!$B$10-'Расчет попуска'!$B$11),'Расчет попуска'!$B$8)))</f>
        <v>400</v>
      </c>
      <c r="C35" s="3">
        <f>IF('Расчет попуска'!$B$8+A35*50&lt;='Расчет попуска'!$B$9,'Расчет попуска'!$B$8+A35*50,IF(A35&lt;'Расчет попуска'!$B$11+'Расчет попуска'!$B$10,'Расчет попуска'!$B$9,IF('Расчет попуска'!$B$9-50*(A35-'Расчет попуска'!$B$10-'Расчет попуска'!$B$11)&gt;='Расчет попуска'!$B$8,'Расчет попуска'!$B$9-50*(A35-'Расчет попуска'!$B$10-'Расчет попуска'!$B$11),'Расчет попуска'!$B$8)))</f>
        <v>400</v>
      </c>
      <c r="D35" s="3">
        <f>'Расчет попуска'!$B$13</f>
        <v>350</v>
      </c>
      <c r="E35" s="3">
        <f>'Расчет попуска'!$B$8+150</f>
        <v>400</v>
      </c>
    </row>
    <row r="36" spans="1:5">
      <c r="A36">
        <v>15</v>
      </c>
      <c r="B36" s="3">
        <f>IF(A36&lt;='Расчет попуска'!$B$11,'Расчет попуска'!$B$8+A36*'Расчет попуска'!$B$22,IF(A36&lt;='Расчет попуска'!$B$11+'Расчет попуска'!$B$10,'Расчет попуска'!$B$9,IF(A36&lt;='Расчет попуска'!$B$11+'Расчет попуска'!$B$10+'Расчет попуска'!$B$12+1,'Расчет попуска'!$B$9-'Расчет попуска'!$B$23*(A36-'Расчет попуска'!$B$10-'Расчет попуска'!$B$11),'Расчет попуска'!$B$8)))</f>
        <v>400</v>
      </c>
      <c r="C36" s="3">
        <f>IF('Расчет попуска'!$B$8+A36*50&lt;='Расчет попуска'!$B$9,'Расчет попуска'!$B$8+A36*50,IF(A36&lt;'Расчет попуска'!$B$11+'Расчет попуска'!$B$10,'Расчет попуска'!$B$9,IF('Расчет попуска'!$B$9-50*(A36-'Расчет попуска'!$B$10-'Расчет попуска'!$B$11)&gt;='Расчет попуска'!$B$8,'Расчет попуска'!$B$9-50*(A36-'Расчет попуска'!$B$10-'Расчет попуска'!$B$11),'Расчет попуска'!$B$8)))</f>
        <v>400</v>
      </c>
      <c r="D36" s="3">
        <f>'Расчет попуска'!$B$13</f>
        <v>350</v>
      </c>
      <c r="E36" s="3">
        <f>'Расчет попуска'!$B$8+150</f>
        <v>400</v>
      </c>
    </row>
    <row r="37" spans="1:5">
      <c r="A37">
        <v>16</v>
      </c>
      <c r="B37" s="3">
        <f>IF(A37&lt;='Расчет попуска'!$B$11,'Расчет попуска'!$B$8+A37*'Расчет попуска'!$B$22,IF(A37&lt;='Расчет попуска'!$B$11+'Расчет попуска'!$B$10,'Расчет попуска'!$B$9,IF(A37&lt;='Расчет попуска'!$B$11+'Расчет попуска'!$B$10+'Расчет попуска'!$B$12+1,'Расчет попуска'!$B$9-'Расчет попуска'!$B$23*(A37-'Расчет попуска'!$B$10-'Расчет попуска'!$B$11),'Расчет попуска'!$B$8)))</f>
        <v>400</v>
      </c>
      <c r="C37" s="3">
        <f>IF('Расчет попуска'!$B$8+A37*50&lt;='Расчет попуска'!$B$9,'Расчет попуска'!$B$8+A37*50,IF(A37&lt;'Расчет попуска'!$B$11+'Расчет попуска'!$B$10,'Расчет попуска'!$B$9,IF('Расчет попуска'!$B$9-50*(A37-'Расчет попуска'!$B$10-'Расчет попуска'!$B$11)&gt;='Расчет попуска'!$B$8,'Расчет попуска'!$B$9-50*(A37-'Расчет попуска'!$B$10-'Расчет попуска'!$B$11),'Расчет попуска'!$B$8)))</f>
        <v>400</v>
      </c>
      <c r="D37" s="3">
        <f>'Расчет попуска'!$B$13</f>
        <v>350</v>
      </c>
      <c r="E37" s="3">
        <f>'Расчет попуска'!$B$8+150</f>
        <v>400</v>
      </c>
    </row>
    <row r="38" spans="1:5">
      <c r="A38">
        <v>17</v>
      </c>
      <c r="B38" s="3">
        <f>IF(A38&lt;='Расчет попуска'!$B$11,'Расчет попуска'!$B$8+A38*'Расчет попуска'!$B$22,IF(A38&lt;='Расчет попуска'!$B$11+'Расчет попуска'!$B$10,'Расчет попуска'!$B$9,IF(A38&lt;='Расчет попуска'!$B$11+'Расчет попуска'!$B$10+'Расчет попуска'!$B$12+1,'Расчет попуска'!$B$9-'Расчет попуска'!$B$23*(A38-'Расчет попуска'!$B$10-'Расчет попуска'!$B$11),'Расчет попуска'!$B$8)))</f>
        <v>400</v>
      </c>
      <c r="C38" s="3">
        <f>IF('Расчет попуска'!$B$8+A38*50&lt;='Расчет попуска'!$B$9,'Расчет попуска'!$B$8+A38*50,IF(A38&lt;'Расчет попуска'!$B$11+'Расчет попуска'!$B$10,'Расчет попуска'!$B$9,IF('Расчет попуска'!$B$9-50*(A38-'Расчет попуска'!$B$10-'Расчет попуска'!$B$11)&gt;='Расчет попуска'!$B$8,'Расчет попуска'!$B$9-50*(A38-'Расчет попуска'!$B$10-'Расчет попуска'!$B$11),'Расчет попуска'!$B$8)))</f>
        <v>400</v>
      </c>
      <c r="D38" s="3">
        <f>'Расчет попуска'!$B$13</f>
        <v>350</v>
      </c>
      <c r="E38" s="3">
        <f>'Расчет попуска'!$B$8+150</f>
        <v>400</v>
      </c>
    </row>
    <row r="39" spans="1:5">
      <c r="A39">
        <v>18</v>
      </c>
      <c r="B39" s="3">
        <f>IF(A39&lt;='Расчет попуска'!$B$11,'Расчет попуска'!$B$8+A39*'Расчет попуска'!$B$22,IF(A39&lt;='Расчет попуска'!$B$11+'Расчет попуска'!$B$10,'Расчет попуска'!$B$9,IF(A39&lt;='Расчет попуска'!$B$11+'Расчет попуска'!$B$10+'Расчет попуска'!$B$12+1,'Расчет попуска'!$B$9-'Расчет попуска'!$B$23*(A39-'Расчет попуска'!$B$10-'Расчет попуска'!$B$11),'Расчет попуска'!$B$8)))</f>
        <v>400</v>
      </c>
      <c r="C39" s="3">
        <f>IF('Расчет попуска'!$B$8+A39*50&lt;='Расчет попуска'!$B$9,'Расчет попуска'!$B$8+A39*50,IF(A39&lt;'Расчет попуска'!$B$11+'Расчет попуска'!$B$10,'Расчет попуска'!$B$9,IF('Расчет попуска'!$B$9-50*(A39-'Расчет попуска'!$B$10-'Расчет попуска'!$B$11)&gt;='Расчет попуска'!$B$8,'Расчет попуска'!$B$9-50*(A39-'Расчет попуска'!$B$10-'Расчет попуска'!$B$11),'Расчет попуска'!$B$8)))</f>
        <v>400</v>
      </c>
      <c r="D39" s="3">
        <f>'Расчет попуска'!$B$13</f>
        <v>350</v>
      </c>
      <c r="E39" s="3">
        <f>'Расчет попуска'!$B$8+150</f>
        <v>400</v>
      </c>
    </row>
    <row r="40" spans="1:5">
      <c r="A40">
        <v>19</v>
      </c>
      <c r="B40" s="3">
        <f>IF(A40&lt;='Расчет попуска'!$B$11,'Расчет попуска'!$B$8+A40*'Расчет попуска'!$B$22,IF(A40&lt;='Расчет попуска'!$B$11+'Расчет попуска'!$B$10,'Расчет попуска'!$B$9,IF(A40&lt;='Расчет попуска'!$B$11+'Расчет попуска'!$B$10+'Расчет попуска'!$B$12+1,'Расчет попуска'!$B$9-'Расчет попуска'!$B$23*(A40-'Расчет попуска'!$B$10-'Расчет попуска'!$B$11),'Расчет попуска'!$B$8)))</f>
        <v>400</v>
      </c>
      <c r="C40" s="3">
        <f>IF('Расчет попуска'!$B$8+A40*50&lt;='Расчет попуска'!$B$9,'Расчет попуска'!$B$8+A40*50,IF(A40&lt;'Расчет попуска'!$B$11+'Расчет попуска'!$B$10,'Расчет попуска'!$B$9,IF('Расчет попуска'!$B$9-50*(A40-'Расчет попуска'!$B$10-'Расчет попуска'!$B$11)&gt;='Расчет попуска'!$B$8,'Расчет попуска'!$B$9-50*(A40-'Расчет попуска'!$B$10-'Расчет попуска'!$B$11),'Расчет попуска'!$B$8)))</f>
        <v>400</v>
      </c>
      <c r="D40" s="3">
        <f>'Расчет попуска'!$B$13</f>
        <v>350</v>
      </c>
      <c r="E40" s="3">
        <f>'Расчет попуска'!$B$8+150</f>
        <v>400</v>
      </c>
    </row>
    <row r="41" spans="1:5">
      <c r="A41">
        <v>20</v>
      </c>
      <c r="B41" s="3">
        <f>IF(A41&lt;='Расчет попуска'!$B$11,'Расчет попуска'!$B$8+A41*'Расчет попуска'!$B$22,IF(A41&lt;='Расчет попуска'!$B$11+'Расчет попуска'!$B$10,'Расчет попуска'!$B$9,IF(A41&lt;='Расчет попуска'!$B$11+'Расчет попуска'!$B$10+'Расчет попуска'!$B$12+1,'Расчет попуска'!$B$9-'Расчет попуска'!$B$23*(A41-'Расчет попуска'!$B$10-'Расчет попуска'!$B$11),'Расчет попуска'!$B$8)))</f>
        <v>400</v>
      </c>
      <c r="C41" s="3">
        <f>IF('Расчет попуска'!$B$8+A41*50&lt;='Расчет попуска'!$B$9,'Расчет попуска'!$B$8+A41*50,IF(A41&lt;'Расчет попуска'!$B$11+'Расчет попуска'!$B$10,'Расчет попуска'!$B$9,IF('Расчет попуска'!$B$9-50*(A41-'Расчет попуска'!$B$10-'Расчет попуска'!$B$11)&gt;='Расчет попуска'!$B$8,'Расчет попуска'!$B$9-50*(A41-'Расчет попуска'!$B$10-'Расчет попуска'!$B$11),'Расчет попуска'!$B$8)))</f>
        <v>400</v>
      </c>
      <c r="D41" s="3">
        <f>'Расчет попуска'!$B$13</f>
        <v>350</v>
      </c>
      <c r="E41" s="3">
        <f>'Расчет попуска'!$B$8+150</f>
        <v>400</v>
      </c>
    </row>
    <row r="42" spans="1:5">
      <c r="A42">
        <v>21</v>
      </c>
      <c r="B42" s="3">
        <f>IF(A42&lt;='Расчет попуска'!$B$11,'Расчет попуска'!$B$8+A42*'Расчет попуска'!$B$22,IF(A42&lt;='Расчет попуска'!$B$11+'Расчет попуска'!$B$10,'Расчет попуска'!$B$9,IF(A42&lt;='Расчет попуска'!$B$11+'Расчет попуска'!$B$10+'Расчет попуска'!$B$12+1,'Расчет попуска'!$B$9-'Расчет попуска'!$B$23*(A42-'Расчет попуска'!$B$10-'Расчет попуска'!$B$11),'Расчет попуска'!$B$8)))</f>
        <v>400</v>
      </c>
      <c r="C42" s="3">
        <f>IF('Расчет попуска'!$B$8+A42*50&lt;='Расчет попуска'!$B$9,'Расчет попуска'!$B$8+A42*50,IF(A42&lt;'Расчет попуска'!$B$11+'Расчет попуска'!$B$10,'Расчет попуска'!$B$9,IF('Расчет попуска'!$B$9-50*(A42-'Расчет попуска'!$B$10-'Расчет попуска'!$B$11)&gt;='Расчет попуска'!$B$8,'Расчет попуска'!$B$9-50*(A42-'Расчет попуска'!$B$10-'Расчет попуска'!$B$11),'Расчет попуска'!$B$8)))</f>
        <v>400</v>
      </c>
      <c r="D42" s="3">
        <f>'Расчет попуска'!$B$13</f>
        <v>350</v>
      </c>
      <c r="E42" s="3">
        <f>'Расчет попуска'!$B$8+150</f>
        <v>400</v>
      </c>
    </row>
    <row r="43" spans="1:5">
      <c r="A43">
        <v>22</v>
      </c>
      <c r="B43" s="3">
        <f>IF(A43&lt;='Расчет попуска'!$B$11,'Расчет попуска'!$B$8+A43*'Расчет попуска'!$B$22,IF(A43&lt;='Расчет попуска'!$B$11+'Расчет попуска'!$B$10,'Расчет попуска'!$B$9,IF(A43&lt;='Расчет попуска'!$B$11+'Расчет попуска'!$B$10+'Расчет попуска'!$B$12+1,'Расчет попуска'!$B$9-'Расчет попуска'!$B$23*(A43-'Расчет попуска'!$B$10-'Расчет попуска'!$B$11),'Расчет попуска'!$B$8)))</f>
        <v>400</v>
      </c>
      <c r="C43" s="3">
        <f>IF('Расчет попуска'!$B$8+A43*50&lt;='Расчет попуска'!$B$9,'Расчет попуска'!$B$8+A43*50,IF(A43&lt;'Расчет попуска'!$B$11+'Расчет попуска'!$B$10,'Расчет попуска'!$B$9,IF('Расчет попуска'!$B$9-50*(A43-'Расчет попуска'!$B$10-'Расчет попуска'!$B$11)&gt;='Расчет попуска'!$B$8,'Расчет попуска'!$B$9-50*(A43-'Расчет попуска'!$B$10-'Расчет попуска'!$B$11),'Расчет попуска'!$B$8)))</f>
        <v>400</v>
      </c>
      <c r="D43" s="3">
        <f>'Расчет попуска'!$B$13</f>
        <v>350</v>
      </c>
      <c r="E43" s="3">
        <f>'Расчет попуска'!$B$8+150</f>
        <v>400</v>
      </c>
    </row>
    <row r="44" spans="1:5">
      <c r="A44">
        <v>23</v>
      </c>
      <c r="B44" s="3">
        <f>IF(A44&lt;='Расчет попуска'!$B$11,'Расчет попуска'!$B$8+A44*'Расчет попуска'!$B$22,IF(A44&lt;='Расчет попуска'!$B$11+'Расчет попуска'!$B$10,'Расчет попуска'!$B$9,IF(A44&lt;='Расчет попуска'!$B$11+'Расчет попуска'!$B$10+'Расчет попуска'!$B$12+1,'Расчет попуска'!$B$9-'Расчет попуска'!$B$23*(A44-'Расчет попуска'!$B$10-'Расчет попуска'!$B$11),'Расчет попуска'!$B$8)))</f>
        <v>400</v>
      </c>
      <c r="C44" s="3">
        <f>IF('Расчет попуска'!$B$8+A44*50&lt;='Расчет попуска'!$B$9,'Расчет попуска'!$B$8+A44*50,IF(A44&lt;'Расчет попуска'!$B$11+'Расчет попуска'!$B$10,'Расчет попуска'!$B$9,IF('Расчет попуска'!$B$9-50*(A44-'Расчет попуска'!$B$10-'Расчет попуска'!$B$11)&gt;='Расчет попуска'!$B$8,'Расчет попуска'!$B$9-50*(A44-'Расчет попуска'!$B$10-'Расчет попуска'!$B$11),'Расчет попуска'!$B$8)))</f>
        <v>400</v>
      </c>
      <c r="D44" s="3">
        <f>'Расчет попуска'!$B$13</f>
        <v>350</v>
      </c>
      <c r="E44" s="3">
        <f>'Расчет попуска'!$B$8+150</f>
        <v>400</v>
      </c>
    </row>
    <row r="45" spans="1:5">
      <c r="A45">
        <v>24</v>
      </c>
      <c r="B45" s="3">
        <f>IF(A45&lt;='Расчет попуска'!$B$11,'Расчет попуска'!$B$8+A45*'Расчет попуска'!$B$22,IF(A45&lt;='Расчет попуска'!$B$11+'Расчет попуска'!$B$10,'Расчет попуска'!$B$9,IF(A45&lt;='Расчет попуска'!$B$11+'Расчет попуска'!$B$10+'Расчет попуска'!$B$12+1,'Расчет попуска'!$B$9-'Расчет попуска'!$B$23*(A45-'Расчет попуска'!$B$10-'Расчет попуска'!$B$11),'Расчет попуска'!$B$8)))</f>
        <v>362.5</v>
      </c>
      <c r="C45" s="3">
        <f>IF('Расчет попуска'!$B$8+A45*50&lt;='Расчет попуска'!$B$9,'Расчет попуска'!$B$8+A45*50,IF(A45&lt;'Расчет попуска'!$B$11+'Расчет попуска'!$B$10,'Расчет попуска'!$B$9,IF('Расчет попуска'!$B$9-50*(A45-'Расчет попуска'!$B$10-'Расчет попуска'!$B$11)&gt;='Расчет попуска'!$B$8,'Расчет попуска'!$B$9-50*(A45-'Расчет попуска'!$B$10-'Расчет попуска'!$B$11),'Расчет попуска'!$B$8)))</f>
        <v>350</v>
      </c>
      <c r="D45" s="3">
        <f>'Расчет попуска'!$B$13</f>
        <v>350</v>
      </c>
      <c r="E45" s="3">
        <f>'Расчет попуска'!$B$8+150</f>
        <v>400</v>
      </c>
    </row>
    <row r="46" spans="1:5">
      <c r="A46">
        <v>25</v>
      </c>
      <c r="B46" s="3">
        <f>IF(A46&lt;='Расчет попуска'!$B$11,'Расчет попуска'!$B$8+A46*'Расчет попуска'!$B$22,IF(A46&lt;='Расчет попуска'!$B$11+'Расчет попуска'!$B$10,'Расчет попуска'!$B$9,IF(A46&lt;='Расчет попуска'!$B$11+'Расчет попуска'!$B$10+'Расчет попуска'!$B$12+1,'Расчет попуска'!$B$9-'Расчет попуска'!$B$23*(A46-'Расчет попуска'!$B$10-'Расчет попуска'!$B$11),'Расчет попуска'!$B$8)))</f>
        <v>325</v>
      </c>
      <c r="C46" s="3">
        <f>IF('Расчет попуска'!$B$8+A46*50&lt;='Расчет попуска'!$B$9,'Расчет попуска'!$B$8+A46*50,IF(A46&lt;'Расчет попуска'!$B$11+'Расчет попуска'!$B$10,'Расчет попуска'!$B$9,IF('Расчет попуска'!$B$9-50*(A46-'Расчет попуска'!$B$10-'Расчет попуска'!$B$11)&gt;='Расчет попуска'!$B$8,'Расчет попуска'!$B$9-50*(A46-'Расчет попуска'!$B$10-'Расчет попуска'!$B$11),'Расчет попуска'!$B$8)))</f>
        <v>300</v>
      </c>
      <c r="D46" s="3">
        <f>'Расчет попуска'!$B$13</f>
        <v>350</v>
      </c>
      <c r="E46" s="3">
        <f>'Расчет попуска'!$B$8+150</f>
        <v>400</v>
      </c>
    </row>
    <row r="47" spans="1:5">
      <c r="A47">
        <v>26</v>
      </c>
      <c r="B47" s="3">
        <f>IF(A47&lt;='Расчет попуска'!$B$11,'Расчет попуска'!$B$8+A47*'Расчет попуска'!$B$22,IF(A47&lt;='Расчет попуска'!$B$11+'Расчет попуска'!$B$10,'Расчет попуска'!$B$9,IF(A47&lt;='Расчет попуска'!$B$11+'Расчет попуска'!$B$10+'Расчет попуска'!$B$12+1,'Расчет попуска'!$B$9-'Расчет попуска'!$B$23*(A47-'Расчет попуска'!$B$10-'Расчет попуска'!$B$11),'Расчет попуска'!$B$8)))</f>
        <v>287.5</v>
      </c>
      <c r="C47" s="3">
        <f>IF('Расчет попуска'!$B$8+A47*50&lt;='Расчет попуска'!$B$9,'Расчет попуска'!$B$8+A47*50,IF(A47&lt;'Расчет попуска'!$B$11+'Расчет попуска'!$B$10,'Расчет попуска'!$B$9,IF('Расчет попуска'!$B$9-50*(A47-'Расчет попуска'!$B$10-'Расчет попуска'!$B$11)&gt;='Расчет попуска'!$B$8,'Расчет попуска'!$B$9-50*(A47-'Расчет попуска'!$B$10-'Расчет попуска'!$B$11),'Расчет попуска'!$B$8)))</f>
        <v>250</v>
      </c>
      <c r="D47" s="3">
        <f>'Расчет попуска'!$B$13</f>
        <v>350</v>
      </c>
      <c r="E47" s="3">
        <f>'Расчет попуска'!$B$8+150</f>
        <v>400</v>
      </c>
    </row>
    <row r="48" spans="1:5">
      <c r="A48">
        <v>27</v>
      </c>
      <c r="B48" s="3">
        <f>IF(A48&lt;='Расчет попуска'!$B$11,'Расчет попуска'!$B$8+A48*'Расчет попуска'!$B$22,IF(A48&lt;='Расчет попуска'!$B$11+'Расчет попуска'!$B$10,'Расчет попуска'!$B$9,IF(A48&lt;='Расчет попуска'!$B$11+'Расчет попуска'!$B$10+'Расчет попуска'!$B$12+1,'Расчет попуска'!$B$9-'Расчет попуска'!$B$23*(A48-'Расчет попуска'!$B$10-'Расчет попуска'!$B$11),'Расчет попуска'!$B$8)))</f>
        <v>250</v>
      </c>
      <c r="C48" s="3">
        <f>IF('Расчет попуска'!$B$8+A48*50&lt;='Расчет попуска'!$B$9,'Расчет попуска'!$B$8+A48*50,IF(A48&lt;'Расчет попуска'!$B$11+'Расчет попуска'!$B$10,'Расчет попуска'!$B$9,IF('Расчет попуска'!$B$9-50*(A48-'Расчет попуска'!$B$10-'Расчет попуска'!$B$11)&gt;='Расчет попуска'!$B$8,'Расчет попуска'!$B$9-50*(A48-'Расчет попуска'!$B$10-'Расчет попуска'!$B$11),'Расчет попуска'!$B$8)))</f>
        <v>250</v>
      </c>
      <c r="D48" s="3">
        <f>'Расчет попуска'!$B$13</f>
        <v>350</v>
      </c>
      <c r="E48" s="3">
        <f>'Расчет попуска'!$B$8+150</f>
        <v>400</v>
      </c>
    </row>
    <row r="49" spans="1:5">
      <c r="A49">
        <v>28</v>
      </c>
      <c r="B49" s="3">
        <f>IF(A49&lt;='Расчет попуска'!$B$11,'Расчет попуска'!$B$8+A49*'Расчет попуска'!$B$22,IF(A49&lt;='Расчет попуска'!$B$11+'Расчет попуска'!$B$10,'Расчет попуска'!$B$9,IF(A49&lt;='Расчет попуска'!$B$11+'Расчет попуска'!$B$10+'Расчет попуска'!$B$12+1,'Расчет попуска'!$B$9-'Расчет попуска'!$B$23*(A49-'Расчет попуска'!$B$10-'Расчет попуска'!$B$11),'Расчет попуска'!$B$8)))</f>
        <v>250</v>
      </c>
      <c r="C49" s="3">
        <f>IF('Расчет попуска'!$B$8+A49*50&lt;='Расчет попуска'!$B$9,'Расчет попуска'!$B$8+A49*50,IF(A49&lt;'Расчет попуска'!$B$11+'Расчет попуска'!$B$10,'Расчет попуска'!$B$9,IF('Расчет попуска'!$B$9-50*(A49-'Расчет попуска'!$B$10-'Расчет попуска'!$B$11)&gt;='Расчет попуска'!$B$8,'Расчет попуска'!$B$9-50*(A49-'Расчет попуска'!$B$10-'Расчет попуска'!$B$11),'Расчет попуска'!$B$8)))</f>
        <v>250</v>
      </c>
      <c r="D49" s="3">
        <f>'Расчет попуска'!$B$13</f>
        <v>350</v>
      </c>
      <c r="E49" s="3">
        <f>'Расчет попуска'!$B$8+150</f>
        <v>400</v>
      </c>
    </row>
    <row r="50" spans="1:5">
      <c r="A50">
        <v>29</v>
      </c>
      <c r="B50" s="3">
        <f>IF(A50&lt;='Расчет попуска'!$B$11,'Расчет попуска'!$B$8+A50*'Расчет попуска'!$B$22,IF(A50&lt;='Расчет попуска'!$B$11+'Расчет попуска'!$B$10,'Расчет попуска'!$B$9,IF(A50&lt;='Расчет попуска'!$B$11+'Расчет попуска'!$B$10+'Расчет попуска'!$B$12+1,'Расчет попуска'!$B$9-'Расчет попуска'!$B$23*(A50-'Расчет попуска'!$B$10-'Расчет попуска'!$B$11),'Расчет попуска'!$B$8)))</f>
        <v>250</v>
      </c>
      <c r="C50" s="3">
        <f>IF('Расчет попуска'!$B$8+A50*50&lt;='Расчет попуска'!$B$9,'Расчет попуска'!$B$8+A50*50,IF(A50&lt;'Расчет попуска'!$B$11+'Расчет попуска'!$B$10,'Расчет попуска'!$B$9,IF('Расчет попуска'!$B$9-50*(A50-'Расчет попуска'!$B$10-'Расчет попуска'!$B$11)&gt;='Расчет попуска'!$B$8,'Расчет попуска'!$B$9-50*(A50-'Расчет попуска'!$B$10-'Расчет попуска'!$B$11),'Расчет попуска'!$B$8)))</f>
        <v>250</v>
      </c>
      <c r="D50" s="3">
        <f>'Расчет попуска'!$B$13</f>
        <v>350</v>
      </c>
      <c r="E50" s="3">
        <f>'Расчет попуска'!$B$8+150</f>
        <v>400</v>
      </c>
    </row>
    <row r="51" spans="1:5">
      <c r="A51">
        <v>30</v>
      </c>
      <c r="B51" s="3">
        <f>IF(A51&lt;='Расчет попуска'!$B$11,'Расчет попуска'!$B$8+A51*'Расчет попуска'!$B$22,IF(A51&lt;='Расчет попуска'!$B$11+'Расчет попуска'!$B$10,'Расчет попуска'!$B$9,IF(A51&lt;='Расчет попуска'!$B$11+'Расчет попуска'!$B$10+'Расчет попуска'!$B$12+1,'Расчет попуска'!$B$9-'Расчет попуска'!$B$23*(A51-'Расчет попуска'!$B$10-'Расчет попуска'!$B$11),'Расчет попуска'!$B$8)))</f>
        <v>250</v>
      </c>
      <c r="C51" s="3">
        <f>IF('Расчет попуска'!$B$8+A51*50&lt;='Расчет попуска'!$B$9,'Расчет попуска'!$B$8+A51*50,IF(A51&lt;'Расчет попуска'!$B$11+'Расчет попуска'!$B$10,'Расчет попуска'!$B$9,IF('Расчет попуска'!$B$9-50*(A51-'Расчет попуска'!$B$10-'Расчет попуска'!$B$11)&gt;='Расчет попуска'!$B$8,'Расчет попуска'!$B$9-50*(A51-'Расчет попуска'!$B$10-'Расчет попуска'!$B$11),'Расчет попуска'!$B$8)))</f>
        <v>250</v>
      </c>
      <c r="D51" s="3">
        <f>'Расчет попуска'!$B$13</f>
        <v>350</v>
      </c>
      <c r="E51" s="3">
        <f>'Расчет попуска'!$B$8+150</f>
        <v>400</v>
      </c>
    </row>
    <row r="52" spans="1:5">
      <c r="A52">
        <v>31</v>
      </c>
      <c r="B52" s="3">
        <f>IF(A52&lt;='Расчет попуска'!$B$11,'Расчет попуска'!$B$8+A52*'Расчет попуска'!$B$22,IF(A52&lt;='Расчет попуска'!$B$11+'Расчет попуска'!$B$10,'Расчет попуска'!$B$9,IF(A52&lt;='Расчет попуска'!$B$11+'Расчет попуска'!$B$10+'Расчет попуска'!$B$12+1,'Расчет попуска'!$B$9-'Расчет попуска'!$B$23*(A52-'Расчет попуска'!$B$10-'Расчет попуска'!$B$11),'Расчет попуска'!$B$8)))</f>
        <v>250</v>
      </c>
      <c r="C52" s="3">
        <f>IF('Расчет попуска'!$B$8+A52*50&lt;='Расчет попуска'!$B$9,'Расчет попуска'!$B$8+A52*50,IF(A52&lt;'Расчет попуска'!$B$11+'Расчет попуска'!$B$10,'Расчет попуска'!$B$9,IF('Расчет попуска'!$B$9-50*(A52-'Расчет попуска'!$B$10-'Расчет попуска'!$B$11)&gt;='Расчет попуска'!$B$8,'Расчет попуска'!$B$9-50*(A52-'Расчет попуска'!$B$10-'Расчет попуска'!$B$11),'Расчет попуска'!$B$8)))</f>
        <v>250</v>
      </c>
      <c r="D52" s="3">
        <f>'Расчет попуска'!$B$13</f>
        <v>350</v>
      </c>
      <c r="E52" s="3">
        <f>'Расчет попуска'!$B$8+150</f>
        <v>400</v>
      </c>
    </row>
    <row r="53" spans="1:5">
      <c r="A53">
        <v>32</v>
      </c>
      <c r="B53" s="3">
        <f>IF(A53&lt;='Расчет попуска'!$B$11,'Расчет попуска'!$B$8+A53*'Расчет попуска'!$B$22,IF(A53&lt;='Расчет попуска'!$B$11+'Расчет попуска'!$B$10,'Расчет попуска'!$B$9,IF(A53&lt;='Расчет попуска'!$B$11+'Расчет попуска'!$B$10+'Расчет попуска'!$B$12+1,'Расчет попуска'!$B$9-'Расчет попуска'!$B$23*(A53-'Расчет попуска'!$B$10-'Расчет попуска'!$B$11),'Расчет попуска'!$B$8)))</f>
        <v>250</v>
      </c>
      <c r="C53" s="3">
        <f>IF('Расчет попуска'!$B$8+A53*50&lt;='Расчет попуска'!$B$9,'Расчет попуска'!$B$8+A53*50,IF(A53&lt;'Расчет попуска'!$B$11+'Расчет попуска'!$B$10,'Расчет попуска'!$B$9,IF('Расчет попуска'!$B$9-50*(A53-'Расчет попуска'!$B$10-'Расчет попуска'!$B$11)&gt;='Расчет попуска'!$B$8,'Расчет попуска'!$B$9-50*(A53-'Расчет попуска'!$B$10-'Расчет попуска'!$B$11),'Расчет попуска'!$B$8)))</f>
        <v>250</v>
      </c>
      <c r="D53" s="3">
        <f>'Расчет попуска'!$B$13</f>
        <v>350</v>
      </c>
      <c r="E53" s="3">
        <f>'Расчет попуска'!$B$8+150</f>
        <v>400</v>
      </c>
    </row>
    <row r="54" spans="1:5">
      <c r="A54">
        <v>33</v>
      </c>
      <c r="B54" s="3">
        <f>IF(A54&lt;='Расчет попуска'!$B$11,'Расчет попуска'!$B$8+A54*'Расчет попуска'!$B$22,IF(A54&lt;='Расчет попуска'!$B$11+'Расчет попуска'!$B$10,'Расчет попуска'!$B$9,IF(A54&lt;='Расчет попуска'!$B$11+'Расчет попуска'!$B$10+'Расчет попуска'!$B$12+1,'Расчет попуска'!$B$9-'Расчет попуска'!$B$23*(A54-'Расчет попуска'!$B$10-'Расчет попуска'!$B$11),'Расчет попуска'!$B$8)))</f>
        <v>250</v>
      </c>
      <c r="C54" s="3">
        <f>IF('Расчет попуска'!$B$8+A54*50&lt;='Расчет попуска'!$B$9,'Расчет попуска'!$B$8+A54*50,IF(A54&lt;'Расчет попуска'!$B$11+'Расчет попуска'!$B$10,'Расчет попуска'!$B$9,IF('Расчет попуска'!$B$9-50*(A54-'Расчет попуска'!$B$10-'Расчет попуска'!$B$11)&gt;='Расчет попуска'!$B$8,'Расчет попуска'!$B$9-50*(A54-'Расчет попуска'!$B$10-'Расчет попуска'!$B$11),'Расчет попуска'!$B$8)))</f>
        <v>250</v>
      </c>
      <c r="D54" s="3">
        <f>'Расчет попуска'!$B$13</f>
        <v>350</v>
      </c>
      <c r="E54" s="3">
        <f>'Расчет попуска'!$B$8+150</f>
        <v>400</v>
      </c>
    </row>
    <row r="55" spans="1:5">
      <c r="A55">
        <v>34</v>
      </c>
      <c r="B55" s="3">
        <f>IF(A55&lt;='Расчет попуска'!$B$11,'Расчет попуска'!$B$8+A55*'Расчет попуска'!$B$22,IF(A55&lt;='Расчет попуска'!$B$11+'Расчет попуска'!$B$10,'Расчет попуска'!$B$9,IF(A55&lt;='Расчет попуска'!$B$11+'Расчет попуска'!$B$10+'Расчет попуска'!$B$12+1,'Расчет попуска'!$B$9-'Расчет попуска'!$B$23*(A55-'Расчет попуска'!$B$10-'Расчет попуска'!$B$11),'Расчет попуска'!$B$8)))</f>
        <v>250</v>
      </c>
      <c r="C55" s="3">
        <f>IF('Расчет попуска'!$B$8+A55*50&lt;='Расчет попуска'!$B$9,'Расчет попуска'!$B$8+A55*50,IF(A55&lt;'Расчет попуска'!$B$11+'Расчет попуска'!$B$10,'Расчет попуска'!$B$9,IF('Расчет попуска'!$B$9-50*(A55-'Расчет попуска'!$B$10-'Расчет попуска'!$B$11)&gt;='Расчет попуска'!$B$8,'Расчет попуска'!$B$9-50*(A55-'Расчет попуска'!$B$10-'Расчет попуска'!$B$11),'Расчет попуска'!$B$8)))</f>
        <v>250</v>
      </c>
      <c r="D55" s="3">
        <f>'Расчет попуска'!$B$13</f>
        <v>350</v>
      </c>
      <c r="E55" s="3">
        <f>'Расчет попуска'!$B$8+150</f>
        <v>400</v>
      </c>
    </row>
    <row r="56" spans="1:5">
      <c r="A56">
        <v>35</v>
      </c>
      <c r="B56" s="3">
        <f>IF(A56&lt;='Расчет попуска'!$B$11,'Расчет попуска'!$B$8+A56*'Расчет попуска'!$B$22,IF(A56&lt;='Расчет попуска'!$B$11+'Расчет попуска'!$B$10,'Расчет попуска'!$B$9,IF(A56&lt;='Расчет попуска'!$B$11+'Расчет попуска'!$B$10+'Расчет попуска'!$B$12+1,'Расчет попуска'!$B$9-'Расчет попуска'!$B$23*(A56-'Расчет попуска'!$B$10-'Расчет попуска'!$B$11),'Расчет попуска'!$B$8)))</f>
        <v>250</v>
      </c>
      <c r="C56" s="3">
        <f>IF('Расчет попуска'!$B$8+A56*50&lt;='Расчет попуска'!$B$9,'Расчет попуска'!$B$8+A56*50,IF(A56&lt;'Расчет попуска'!$B$11+'Расчет попуска'!$B$10,'Расчет попуска'!$B$9,IF('Расчет попуска'!$B$9-50*(A56-'Расчет попуска'!$B$10-'Расчет попуска'!$B$11)&gt;='Расчет попуска'!$B$8,'Расчет попуска'!$B$9-50*(A56-'Расчет попуска'!$B$10-'Расчет попуска'!$B$11),'Расчет попуска'!$B$8)))</f>
        <v>250</v>
      </c>
      <c r="D56" s="3">
        <f>'Расчет попуска'!$B$13</f>
        <v>350</v>
      </c>
      <c r="E56" s="3">
        <f>'Расчет попуска'!$B$8+150</f>
        <v>400</v>
      </c>
    </row>
  </sheetData>
  <sheetProtection algorithmName="SHA-512" hashValue="/Kb4qEI9zRiwsxJfdzZ6wNq5N6Mh9/iIiC7PyZMT8RQvTvoaJBNjRbhf0BhRk3Lo0259cwfI8lEFpyLj3rsmYQ==" saltValue="QVYIUerWPx6ZBEHmF1+Vcg==" spinCount="100000" sheet="1" objects="1" scenarios="1"/>
  <mergeCells count="3">
    <mergeCell ref="C3:G3"/>
    <mergeCell ref="A3:A4"/>
    <mergeCell ref="B3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Справочная информация</vt:lpstr>
      <vt:lpstr>Расчет попуска</vt:lpstr>
      <vt:lpstr>Вспомогательные данные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ND</dc:creator>
  <cp:keywords/>
  <cp:lastModifiedBy>ND</cp:lastModifiedBy>
  <cp:lastPrinted>2020-04-26T12:48:20Z</cp:lastPrinted>
  <dcterms:created xsi:type="dcterms:W3CDTF">2020-04-15T15:36:17Z</dcterms:created>
  <dcterms:modified xsi:type="dcterms:W3CDTF">2020-06-29T10:12:23Z</dcterms:modified>
</cp:coreProperties>
</file>